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vlogten/Library/Mobile Documents/com~apple~CloudDocs/downloads/2024/golf/"/>
    </mc:Choice>
  </mc:AlternateContent>
  <xr:revisionPtr revIDLastSave="0" documentId="8_{1C9273F1-B0B7-2F44-BB62-ECE065297CC5}" xr6:coauthVersionLast="47" xr6:coauthVersionMax="47" xr10:uidLastSave="{00000000-0000-0000-0000-000000000000}"/>
  <bookViews>
    <workbookView xWindow="1260" yWindow="500" windowWidth="32340" windowHeight="20500" xr2:uid="{AE405C69-4252-F347-8D78-167C987A5C90}"/>
  </bookViews>
  <sheets>
    <sheet name="handica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3" l="1"/>
  <c r="U13" i="3" s="1"/>
  <c r="R18" i="3"/>
  <c r="R19" i="3"/>
  <c r="R20" i="3"/>
  <c r="R21" i="3"/>
  <c r="R22" i="3"/>
  <c r="R37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P37" i="3"/>
  <c r="V37" i="3"/>
  <c r="X38" i="3"/>
  <c r="S23" i="3" l="1"/>
  <c r="S28" i="3"/>
  <c r="S26" i="3"/>
  <c r="S29" i="3"/>
  <c r="S21" i="3"/>
  <c r="S33" i="3"/>
  <c r="S32" i="3"/>
  <c r="S18" i="3"/>
  <c r="S30" i="3"/>
  <c r="S20" i="3"/>
  <c r="S22" i="3"/>
  <c r="S27" i="3"/>
  <c r="S34" i="3"/>
  <c r="S19" i="3"/>
  <c r="S31" i="3"/>
  <c r="S24" i="3"/>
  <c r="U14" i="3"/>
  <c r="S25" i="3"/>
  <c r="S35" i="3"/>
  <c r="S37" i="3" l="1"/>
  <c r="U35" i="3"/>
  <c r="U23" i="3"/>
  <c r="U28" i="3"/>
  <c r="U26" i="3"/>
  <c r="U30" i="3"/>
  <c r="U33" i="3"/>
  <c r="U32" i="3"/>
  <c r="U18" i="3"/>
  <c r="U34" i="3"/>
  <c r="U21" i="3"/>
  <c r="U20" i="3"/>
  <c r="U27" i="3"/>
  <c r="U25" i="3"/>
  <c r="U19" i="3"/>
  <c r="U24" i="3"/>
  <c r="U22" i="3"/>
  <c r="U31" i="3"/>
  <c r="U29" i="3"/>
  <c r="W18" i="3" l="1"/>
  <c r="X18" i="3"/>
  <c r="T18" i="3"/>
  <c r="U37" i="3"/>
  <c r="T32" i="3"/>
  <c r="W32" i="3"/>
  <c r="X32" i="3"/>
  <c r="T33" i="3"/>
  <c r="W33" i="3"/>
  <c r="X33" i="3"/>
  <c r="T25" i="3"/>
  <c r="W25" i="3"/>
  <c r="X25" i="3"/>
  <c r="X30" i="3"/>
  <c r="T30" i="3"/>
  <c r="W30" i="3"/>
  <c r="W27" i="3"/>
  <c r="T27" i="3"/>
  <c r="X27" i="3"/>
  <c r="X26" i="3"/>
  <c r="T26" i="3"/>
  <c r="W26" i="3"/>
  <c r="X20" i="3"/>
  <c r="W20" i="3"/>
  <c r="T20" i="3"/>
  <c r="W28" i="3"/>
  <c r="X28" i="3"/>
  <c r="T28" i="3"/>
  <c r="X29" i="3"/>
  <c r="W29" i="3"/>
  <c r="T29" i="3"/>
  <c r="T21" i="3"/>
  <c r="W21" i="3"/>
  <c r="X21" i="3"/>
  <c r="T23" i="3"/>
  <c r="W23" i="3"/>
  <c r="X23" i="3"/>
  <c r="W22" i="3"/>
  <c r="X22" i="3"/>
  <c r="T22" i="3"/>
  <c r="X24" i="3"/>
  <c r="W24" i="3"/>
  <c r="T24" i="3"/>
  <c r="T19" i="3"/>
  <c r="X19" i="3"/>
  <c r="W19" i="3"/>
  <c r="X31" i="3"/>
  <c r="W31" i="3"/>
  <c r="T31" i="3"/>
  <c r="W34" i="3"/>
  <c r="T34" i="3"/>
  <c r="X34" i="3"/>
  <c r="T35" i="3"/>
  <c r="W35" i="3"/>
  <c r="X35" i="3"/>
  <c r="Y35" i="3" l="1"/>
  <c r="T37" i="3"/>
  <c r="Y26" i="3"/>
  <c r="X37" i="3"/>
  <c r="X39" i="3" s="1"/>
  <c r="W37" i="3"/>
</calcChain>
</file>

<file path=xl/sharedStrings.xml><?xml version="1.0" encoding="utf-8"?>
<sst xmlns="http://schemas.openxmlformats.org/spreadsheetml/2006/main" count="61" uniqueCount="44">
  <si>
    <t>-</t>
  </si>
  <si>
    <t>hole</t>
  </si>
  <si>
    <t>par</t>
  </si>
  <si>
    <t>S.I.</t>
  </si>
  <si>
    <t>stablefort</t>
  </si>
  <si>
    <t>Handicap</t>
  </si>
  <si>
    <t>BHCP</t>
  </si>
  <si>
    <t>Vught</t>
  </si>
  <si>
    <t>18 holes</t>
  </si>
  <si>
    <t>heren</t>
  </si>
  <si>
    <t>p/hole minstens</t>
  </si>
  <si>
    <t>man</t>
  </si>
  <si>
    <t>vrouw</t>
  </si>
  <si>
    <t>sr74</t>
  </si>
  <si>
    <t>man/vrouw</t>
  </si>
  <si>
    <t>max</t>
  </si>
  <si>
    <t>aantal</t>
  </si>
  <si>
    <t>extra</t>
  </si>
  <si>
    <t>elke</t>
  </si>
  <si>
    <t>score</t>
  </si>
  <si>
    <t>slagen</t>
  </si>
  <si>
    <t>result</t>
  </si>
  <si>
    <t>nee</t>
  </si>
  <si>
    <t>ja</t>
  </si>
  <si>
    <t>abs</t>
  </si>
  <si>
    <t>10/1</t>
  </si>
  <si>
    <t>11/2</t>
  </si>
  <si>
    <t>12/3</t>
  </si>
  <si>
    <t>13/4</t>
  </si>
  <si>
    <t>14/5</t>
  </si>
  <si>
    <t>15/6</t>
  </si>
  <si>
    <t>16/7</t>
  </si>
  <si>
    <t>17/8</t>
  </si>
  <si>
    <t>18/9</t>
  </si>
  <si>
    <t>9 holes</t>
  </si>
  <si>
    <t>dames</t>
  </si>
  <si>
    <t>holes 18 of 9</t>
  </si>
  <si>
    <t xml:space="preserve">lijst </t>
  </si>
  <si>
    <t>lijst</t>
  </si>
  <si>
    <t>invoer</t>
  </si>
  <si>
    <t>check</t>
  </si>
  <si>
    <t>=</t>
  </si>
  <si>
    <t>rest</t>
  </si>
  <si>
    <t>restant verdelen over 1e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</si>
</sst>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9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  <xf numFmtId="165" fontId="3" fillId="4" borderId="0" xfId="0" applyNumberFormat="1" applyFont="1" applyFill="1"/>
    <xf numFmtId="2" fontId="0" fillId="0" borderId="0" xfId="0" applyNumberFormat="1"/>
    <xf numFmtId="49" fontId="0" fillId="0" borderId="0" xfId="0" applyNumberFormat="1"/>
    <xf numFmtId="0" fontId="0" fillId="5" borderId="0" xfId="0" applyFill="1"/>
    <xf numFmtId="0" fontId="1" fillId="5" borderId="0" xfId="0" applyFont="1" applyFill="1"/>
    <xf numFmtId="0" fontId="0" fillId="0" borderId="2" xfId="0" applyBorder="1"/>
    <xf numFmtId="0" fontId="0" fillId="0" borderId="3" xfId="0" applyBorder="1"/>
    <xf numFmtId="0" fontId="0" fillId="6" borderId="1" xfId="0" applyFill="1" applyBorder="1"/>
    <xf numFmtId="165" fontId="2" fillId="0" borderId="0" xfId="0" applyNumberFormat="1" applyFont="1"/>
    <xf numFmtId="0" fontId="4" fillId="0" borderId="0" xfId="0" applyFont="1"/>
    <xf numFmtId="0" fontId="5" fillId="2" borderId="0" xfId="0" applyFont="1" applyFill="1"/>
    <xf numFmtId="165" fontId="0" fillId="0" borderId="0" xfId="0" applyNumberFormat="1"/>
    <xf numFmtId="165" fontId="2" fillId="7" borderId="0" xfId="0" applyNumberFormat="1" applyFont="1" applyFill="1" applyProtection="1">
      <protection locked="0"/>
    </xf>
    <xf numFmtId="165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quotePrefix="1"/>
    <xf numFmtId="0" fontId="0" fillId="7" borderId="0" xfId="0" applyFill="1" applyProtection="1">
      <protection locked="0"/>
    </xf>
    <xf numFmtId="0" fontId="6" fillId="6" borderId="0" xfId="0" applyFont="1" applyFill="1"/>
    <xf numFmtId="0" fontId="0" fillId="0" borderId="1" xfId="0" applyBorder="1" applyAlignment="1">
      <alignment horizontal="left"/>
    </xf>
    <xf numFmtId="0" fontId="4" fillId="8" borderId="1" xfId="0" applyFont="1" applyFill="1" applyBorder="1"/>
    <xf numFmtId="0" fontId="0" fillId="9" borderId="1" xfId="0" applyFill="1" applyBorder="1"/>
    <xf numFmtId="0" fontId="0" fillId="6" borderId="1" xfId="0" applyFill="1" applyBorder="1" applyAlignment="1">
      <alignment horizontal="left"/>
    </xf>
    <xf numFmtId="0" fontId="0" fillId="6" borderId="1" xfId="0" quotePrefix="1" applyFill="1" applyBorder="1" applyAlignment="1">
      <alignment horizontal="left"/>
    </xf>
    <xf numFmtId="16" fontId="0" fillId="0" borderId="1" xfId="0" quotePrefix="1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16" fontId="0" fillId="6" borderId="1" xfId="0" quotePrefix="1" applyNumberFormat="1" applyFill="1" applyBorder="1" applyAlignment="1">
      <alignment horizontal="left"/>
    </xf>
    <xf numFmtId="0" fontId="7" fillId="10" borderId="1" xfId="0" applyFont="1" applyFill="1" applyBorder="1"/>
    <xf numFmtId="0" fontId="0" fillId="0" borderId="8" xfId="0" applyBorder="1"/>
    <xf numFmtId="0" fontId="0" fillId="0" borderId="9" xfId="0" applyBorder="1"/>
    <xf numFmtId="0" fontId="8" fillId="0" borderId="0" xfId="0" applyFont="1"/>
    <xf numFmtId="0" fontId="0" fillId="0" borderId="7" xfId="0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0" fillId="11" borderId="0" xfId="0" applyFill="1"/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97D6-BFD2-7448-869E-F1695CCE5E1C}">
  <sheetPr codeName="Blad2"/>
  <dimension ref="O1:AQ48"/>
  <sheetViews>
    <sheetView tabSelected="1" topLeftCell="M1" workbookViewId="0">
      <selection activeCell="Y11" sqref="Y11"/>
    </sheetView>
  </sheetViews>
  <sheetFormatPr baseColWidth="10" defaultColWidth="10.83203125" defaultRowHeight="16" x14ac:dyDescent="0.2"/>
  <cols>
    <col min="15" max="24" width="6.33203125" customWidth="1"/>
    <col min="32" max="43" width="6.83203125" customWidth="1"/>
  </cols>
  <sheetData>
    <row r="1" spans="15:43" x14ac:dyDescent="0.2">
      <c r="AA1" s="11"/>
      <c r="AB1" s="11"/>
      <c r="AC1" s="11"/>
      <c r="AD1" s="11"/>
      <c r="AE1" s="11"/>
      <c r="AF1" s="4" t="s">
        <v>7</v>
      </c>
      <c r="AG1" s="4"/>
      <c r="AH1" s="4" t="s">
        <v>13</v>
      </c>
      <c r="AI1" s="6" t="s">
        <v>7</v>
      </c>
      <c r="AJ1" s="6"/>
      <c r="AK1" s="6" t="s">
        <v>13</v>
      </c>
      <c r="AL1" s="4" t="s">
        <v>7</v>
      </c>
      <c r="AM1" s="4"/>
      <c r="AN1" s="4" t="s">
        <v>13</v>
      </c>
      <c r="AO1" s="6" t="s">
        <v>7</v>
      </c>
      <c r="AP1" s="6"/>
      <c r="AQ1" s="6" t="s">
        <v>13</v>
      </c>
    </row>
    <row r="2" spans="15:43" x14ac:dyDescent="0.2">
      <c r="V2" s="16"/>
      <c r="W2" s="16"/>
      <c r="X2" s="16"/>
      <c r="Z2" s="19"/>
      <c r="AA2" s="11"/>
      <c r="AB2" s="11"/>
      <c r="AC2" s="11"/>
      <c r="AD2" s="11"/>
      <c r="AE2" s="11"/>
      <c r="AF2" s="4" t="s">
        <v>8</v>
      </c>
      <c r="AG2" s="4"/>
      <c r="AH2" s="4" t="s">
        <v>9</v>
      </c>
      <c r="AI2" s="6" t="s">
        <v>8</v>
      </c>
      <c r="AJ2" s="6"/>
      <c r="AK2" s="6" t="s">
        <v>35</v>
      </c>
      <c r="AL2" s="4" t="s">
        <v>34</v>
      </c>
      <c r="AM2" s="4"/>
      <c r="AN2" s="4" t="s">
        <v>9</v>
      </c>
      <c r="AO2" s="6" t="s">
        <v>34</v>
      </c>
      <c r="AP2" s="6"/>
      <c r="AQ2" s="6" t="s">
        <v>35</v>
      </c>
    </row>
    <row r="3" spans="15:43" x14ac:dyDescent="0.2">
      <c r="V3" s="16"/>
      <c r="W3" s="16"/>
      <c r="X3" s="16"/>
      <c r="Z3" s="19"/>
      <c r="AA3" s="11"/>
      <c r="AB3" s="11"/>
      <c r="AC3" s="11"/>
      <c r="AD3" s="11"/>
      <c r="AE3" s="11"/>
      <c r="AF3" s="4"/>
      <c r="AG3" s="4"/>
      <c r="AH3" s="4"/>
      <c r="AI3" s="6"/>
      <c r="AJ3" s="6"/>
      <c r="AK3" s="6"/>
      <c r="AL3" s="4"/>
      <c r="AM3" s="4"/>
      <c r="AN3" s="4"/>
      <c r="AO3" s="6"/>
      <c r="AP3" s="6"/>
      <c r="AQ3" s="6"/>
    </row>
    <row r="4" spans="15:43" x14ac:dyDescent="0.2">
      <c r="V4" s="10"/>
      <c r="W4" s="10"/>
      <c r="X4" s="10"/>
      <c r="Y4" s="10"/>
      <c r="Z4" s="10"/>
      <c r="AA4" s="11"/>
      <c r="AB4" s="11"/>
      <c r="AC4" s="11"/>
      <c r="AD4" s="11"/>
      <c r="AE4" s="11"/>
      <c r="AF4" s="4"/>
      <c r="AG4" s="4"/>
      <c r="AH4" s="4"/>
      <c r="AI4" s="6"/>
      <c r="AJ4" s="6"/>
      <c r="AK4" s="6"/>
      <c r="AL4" s="4"/>
      <c r="AM4" s="4"/>
      <c r="AN4" s="4"/>
      <c r="AO4" s="6"/>
      <c r="AP4" s="6"/>
      <c r="AQ4" s="6"/>
    </row>
    <row r="5" spans="15:43" x14ac:dyDescent="0.2">
      <c r="P5" s="3"/>
      <c r="V5" s="3"/>
      <c r="W5" s="3"/>
      <c r="X5" s="3"/>
      <c r="Z5" s="3"/>
      <c r="AA5" s="12"/>
      <c r="AB5" s="12"/>
      <c r="AC5" s="12"/>
      <c r="AD5" s="12"/>
      <c r="AE5" s="12"/>
      <c r="AF5" s="4"/>
      <c r="AG5" s="4"/>
      <c r="AH5" s="4"/>
      <c r="AI5" s="6"/>
      <c r="AJ5" s="6"/>
      <c r="AK5" s="6"/>
      <c r="AL5" s="4"/>
      <c r="AM5" s="4"/>
      <c r="AN5" s="4"/>
      <c r="AO5" s="6"/>
      <c r="AP5" s="6"/>
      <c r="AQ5" s="6"/>
    </row>
    <row r="6" spans="15:43" x14ac:dyDescent="0.2">
      <c r="P6" s="9"/>
      <c r="V6" s="3"/>
      <c r="W6" s="3"/>
      <c r="X6" s="3"/>
      <c r="Z6" s="3"/>
      <c r="AA6" s="3"/>
      <c r="AB6" s="3"/>
      <c r="AC6" s="3"/>
      <c r="AD6" s="3"/>
      <c r="AE6" s="3"/>
      <c r="AF6" s="4"/>
      <c r="AG6" s="4"/>
      <c r="AH6" s="4"/>
      <c r="AI6" s="6"/>
      <c r="AJ6" s="6"/>
      <c r="AK6" s="6"/>
      <c r="AL6" s="4"/>
      <c r="AM6" s="4"/>
      <c r="AN6" s="4"/>
      <c r="AO6" s="6"/>
      <c r="AP6" s="6"/>
      <c r="AQ6" s="6"/>
    </row>
    <row r="7" spans="15:43" x14ac:dyDescent="0.2">
      <c r="P7" s="3"/>
      <c r="V7" s="3"/>
      <c r="W7" s="3"/>
      <c r="X7" s="3"/>
      <c r="AF7" s="5">
        <v>4</v>
      </c>
      <c r="AG7" s="5"/>
      <c r="AH7" s="4">
        <v>7</v>
      </c>
      <c r="AI7" s="7">
        <v>4</v>
      </c>
      <c r="AJ7" s="6"/>
      <c r="AK7" s="6">
        <v>6</v>
      </c>
      <c r="AL7" s="4">
        <v>4</v>
      </c>
      <c r="AM7" s="4"/>
      <c r="AN7" s="4">
        <v>4</v>
      </c>
      <c r="AO7" s="6">
        <v>4</v>
      </c>
      <c r="AP7" s="6"/>
      <c r="AQ7" s="6">
        <v>3</v>
      </c>
    </row>
    <row r="8" spans="15:43" x14ac:dyDescent="0.2">
      <c r="P8" s="3"/>
      <c r="Q8" t="s">
        <v>5</v>
      </c>
      <c r="U8" s="20">
        <v>47.2</v>
      </c>
      <c r="V8" s="3"/>
      <c r="W8" s="3"/>
      <c r="X8" s="3"/>
      <c r="Z8" s="3"/>
      <c r="AA8" s="3"/>
      <c r="AB8" s="3"/>
      <c r="AC8" s="3"/>
      <c r="AD8" s="3"/>
      <c r="AE8" s="3"/>
      <c r="AF8" s="5">
        <v>2.9</v>
      </c>
      <c r="AG8" s="5"/>
      <c r="AH8" s="4">
        <v>6</v>
      </c>
      <c r="AI8" s="7">
        <v>2.9</v>
      </c>
      <c r="AJ8" s="6"/>
      <c r="AK8" s="6">
        <v>5</v>
      </c>
      <c r="AL8" s="18">
        <v>3.6</v>
      </c>
      <c r="AM8" s="18"/>
      <c r="AN8" s="4">
        <v>3</v>
      </c>
      <c r="AO8" s="6">
        <v>2.1</v>
      </c>
      <c r="AP8" s="6"/>
      <c r="AQ8" s="6">
        <v>2</v>
      </c>
    </row>
    <row r="9" spans="15:43" x14ac:dyDescent="0.2">
      <c r="P9" s="3"/>
      <c r="Q9" t="s">
        <v>36</v>
      </c>
      <c r="U9" s="21">
        <v>18</v>
      </c>
      <c r="V9" s="3"/>
      <c r="W9" s="3"/>
      <c r="X9" s="3"/>
      <c r="Z9" s="3"/>
      <c r="AA9" s="3"/>
      <c r="AB9" s="3"/>
      <c r="AC9" s="3"/>
      <c r="AD9" s="3"/>
      <c r="AE9" s="3"/>
      <c r="AF9" s="5">
        <v>1.3</v>
      </c>
      <c r="AG9" s="5"/>
      <c r="AH9" s="4">
        <v>5</v>
      </c>
      <c r="AI9" s="7">
        <v>1.3</v>
      </c>
      <c r="AJ9" s="6"/>
      <c r="AK9" s="6">
        <v>4</v>
      </c>
      <c r="AL9" s="4">
        <v>0.6</v>
      </c>
      <c r="AM9" s="4"/>
      <c r="AN9" s="4">
        <v>2</v>
      </c>
      <c r="AO9" s="6">
        <v>1</v>
      </c>
      <c r="AP9" s="6"/>
      <c r="AQ9" s="6">
        <v>1</v>
      </c>
    </row>
    <row r="10" spans="15:43" x14ac:dyDescent="0.2">
      <c r="Q10" t="s">
        <v>14</v>
      </c>
      <c r="U10" s="22" t="s">
        <v>11</v>
      </c>
      <c r="AF10" s="5">
        <v>0.2</v>
      </c>
      <c r="AG10" s="5"/>
      <c r="AH10" s="4">
        <v>4</v>
      </c>
      <c r="AI10" s="7">
        <v>0.2</v>
      </c>
      <c r="AJ10" s="6"/>
      <c r="AK10" s="6">
        <v>3</v>
      </c>
      <c r="AL10" s="4">
        <v>2.5</v>
      </c>
      <c r="AM10" s="4"/>
      <c r="AN10" s="4">
        <v>1</v>
      </c>
      <c r="AO10" s="6">
        <v>4</v>
      </c>
      <c r="AP10" s="6"/>
      <c r="AQ10" s="6">
        <v>0</v>
      </c>
    </row>
    <row r="11" spans="15:43" x14ac:dyDescent="0.2">
      <c r="U11" s="22"/>
      <c r="AF11" s="5"/>
      <c r="AG11" s="5"/>
      <c r="AH11" s="4"/>
      <c r="AI11" s="7"/>
      <c r="AJ11" s="6"/>
      <c r="AK11" s="6"/>
      <c r="AL11" s="4"/>
      <c r="AM11" s="4"/>
      <c r="AN11" s="4"/>
      <c r="AO11" s="6"/>
      <c r="AP11" s="6"/>
      <c r="AQ11" s="6"/>
    </row>
    <row r="12" spans="15:43" x14ac:dyDescent="0.2">
      <c r="Q12" t="s">
        <v>6</v>
      </c>
      <c r="U12" s="3">
        <f>IF(U10="man",IF(U9=18,VLOOKUP(U8,AF7:AH46,3),VLOOKUP(U8,AL7:AN27,3)),IF(U9=18,VLOOKUP(U8,AI7:AK46,3),VLOOKUP(U8,AO7:AQ27,3)))</f>
        <v>26</v>
      </c>
      <c r="AF12" s="5">
        <v>1.7</v>
      </c>
      <c r="AG12" s="5"/>
      <c r="AH12" s="4">
        <v>3</v>
      </c>
      <c r="AI12" s="7">
        <v>1.7</v>
      </c>
      <c r="AJ12" s="6"/>
      <c r="AK12" s="6">
        <v>2</v>
      </c>
      <c r="AL12" s="4">
        <v>5.5</v>
      </c>
      <c r="AM12" s="4"/>
      <c r="AN12" s="4">
        <v>0</v>
      </c>
      <c r="AO12" s="6">
        <v>7.1</v>
      </c>
      <c r="AP12" s="6"/>
      <c r="AQ12" s="6">
        <v>1</v>
      </c>
    </row>
    <row r="13" spans="15:43" x14ac:dyDescent="0.2">
      <c r="Q13" t="s">
        <v>10</v>
      </c>
      <c r="U13" s="3">
        <f>IF(U9=18,IF(U12-18&gt;=18,2,IF(U12&gt;18,1,0)),IF(U12-9&gt;=9,2,IF(U12&gt;9,1,0)))</f>
        <v>1</v>
      </c>
      <c r="AF13" s="5">
        <v>3.3</v>
      </c>
      <c r="AG13" s="5"/>
      <c r="AH13" s="4">
        <v>2</v>
      </c>
      <c r="AI13" s="7">
        <v>3.3</v>
      </c>
      <c r="AJ13" s="6"/>
      <c r="AK13" s="6">
        <v>1</v>
      </c>
      <c r="AL13" s="4">
        <v>8.6</v>
      </c>
      <c r="AM13" s="4"/>
      <c r="AN13" s="4">
        <v>1</v>
      </c>
      <c r="AO13" s="6">
        <v>10.1</v>
      </c>
      <c r="AP13" s="6"/>
      <c r="AQ13" s="6">
        <v>2</v>
      </c>
    </row>
    <row r="14" spans="15:43" x14ac:dyDescent="0.2">
      <c r="O14" t="s">
        <v>7</v>
      </c>
      <c r="Q14" t="s">
        <v>43</v>
      </c>
      <c r="U14" s="3">
        <f>IF(U9=18,IF(U13=0,U12,U12-(U13*18)),IF(U13=0,U12,U12-(U13*9)))</f>
        <v>8</v>
      </c>
      <c r="AF14" s="5">
        <v>4.8</v>
      </c>
      <c r="AG14" s="5"/>
      <c r="AH14" s="4">
        <v>1</v>
      </c>
      <c r="AI14" s="7">
        <v>4.8</v>
      </c>
      <c r="AJ14" s="6"/>
      <c r="AK14" s="6">
        <v>0</v>
      </c>
      <c r="AL14" s="4">
        <v>11.7</v>
      </c>
      <c r="AM14" s="4"/>
      <c r="AN14" s="4">
        <v>2</v>
      </c>
      <c r="AO14" s="6">
        <v>13.2</v>
      </c>
      <c r="AP14" s="6"/>
      <c r="AQ14" s="6">
        <v>3</v>
      </c>
    </row>
    <row r="15" spans="15:43" x14ac:dyDescent="0.2">
      <c r="Q15" s="2"/>
      <c r="S15" t="s">
        <v>17</v>
      </c>
      <c r="T15" t="s">
        <v>42</v>
      </c>
      <c r="U15" t="s">
        <v>15</v>
      </c>
      <c r="V15" t="s">
        <v>20</v>
      </c>
      <c r="W15" t="s">
        <v>40</v>
      </c>
      <c r="X15" t="s">
        <v>19</v>
      </c>
      <c r="AA15" s="37"/>
      <c r="AF15" s="5">
        <v>6.3</v>
      </c>
      <c r="AG15" s="5"/>
      <c r="AH15" s="4">
        <v>0</v>
      </c>
      <c r="AI15" s="7">
        <v>6.3</v>
      </c>
      <c r="AJ15" s="6"/>
      <c r="AK15" s="6">
        <v>1</v>
      </c>
      <c r="AL15" s="4">
        <v>14.7</v>
      </c>
      <c r="AM15" s="4"/>
      <c r="AN15" s="4">
        <v>3</v>
      </c>
      <c r="AO15" s="6">
        <v>16.2</v>
      </c>
      <c r="AP15" s="6"/>
      <c r="AQ15" s="6">
        <v>4</v>
      </c>
    </row>
    <row r="16" spans="15:43" x14ac:dyDescent="0.2">
      <c r="R16" s="24" t="s">
        <v>23</v>
      </c>
      <c r="S16" t="s">
        <v>18</v>
      </c>
      <c r="U16" t="s">
        <v>16</v>
      </c>
      <c r="V16" s="25"/>
      <c r="W16" t="s">
        <v>24</v>
      </c>
      <c r="AF16" s="5">
        <v>7.8</v>
      </c>
      <c r="AG16" s="5"/>
      <c r="AH16" s="4">
        <v>1</v>
      </c>
      <c r="AI16" s="7">
        <v>7.8</v>
      </c>
      <c r="AJ16" s="6"/>
      <c r="AK16" s="6">
        <v>2</v>
      </c>
      <c r="AL16" s="4">
        <v>17.8</v>
      </c>
      <c r="AM16" s="4"/>
      <c r="AN16" s="4">
        <v>4</v>
      </c>
      <c r="AO16" s="6">
        <v>19.3</v>
      </c>
      <c r="AP16" s="6"/>
      <c r="AQ16" s="6">
        <v>5</v>
      </c>
    </row>
    <row r="17" spans="15:43" x14ac:dyDescent="0.2">
      <c r="O17" t="s">
        <v>1</v>
      </c>
      <c r="P17" t="s">
        <v>2</v>
      </c>
      <c r="Q17" t="s">
        <v>3</v>
      </c>
      <c r="R17" t="s">
        <v>4</v>
      </c>
      <c r="S17" t="s">
        <v>1</v>
      </c>
      <c r="V17" t="s">
        <v>39</v>
      </c>
      <c r="AF17" s="5">
        <v>9.4</v>
      </c>
      <c r="AG17" s="5"/>
      <c r="AH17" s="4">
        <v>2</v>
      </c>
      <c r="AI17" s="7">
        <v>9.4</v>
      </c>
      <c r="AJ17" s="6"/>
      <c r="AK17" s="6">
        <v>3</v>
      </c>
      <c r="AL17" s="4">
        <v>20.8</v>
      </c>
      <c r="AM17" s="4"/>
      <c r="AN17" s="4">
        <v>5</v>
      </c>
      <c r="AO17" s="6">
        <v>22.3</v>
      </c>
      <c r="AP17" s="6"/>
      <c r="AQ17" s="6">
        <v>6</v>
      </c>
    </row>
    <row r="18" spans="15:43" x14ac:dyDescent="0.2">
      <c r="O18" s="26">
        <v>1</v>
      </c>
      <c r="P18" s="1">
        <v>3</v>
      </c>
      <c r="Q18" s="34">
        <v>5</v>
      </c>
      <c r="R18" s="1">
        <f>IF(+R$16="ja",2,0)</f>
        <v>2</v>
      </c>
      <c r="S18" s="1">
        <f t="shared" ref="S18:S35" si="0">IF(U$13=1,1,0)</f>
        <v>1</v>
      </c>
      <c r="T18" s="1">
        <f t="shared" ref="T18:T34" si="1">+U18-S18-R18-P18</f>
        <v>1</v>
      </c>
      <c r="U18" s="1">
        <f t="shared" ref="U18:U35" si="2">IF($Q18&lt;=$U$14,1+$P18+$R18+$S18,0+$P18+$R18+$S18)</f>
        <v>7</v>
      </c>
      <c r="V18" s="42">
        <v>4</v>
      </c>
      <c r="W18" s="27">
        <f t="shared" ref="W18:W35" si="3">IF(V18-U18&gt;0,U18,V18)</f>
        <v>4</v>
      </c>
      <c r="X18" s="28">
        <f t="shared" ref="X18:X26" si="4">IF(+U18-V18&lt;=0,0,+U18-V18)</f>
        <v>3</v>
      </c>
      <c r="AB18" s="17"/>
      <c r="AF18" s="5">
        <v>10.9</v>
      </c>
      <c r="AG18" s="5"/>
      <c r="AH18" s="4">
        <v>3</v>
      </c>
      <c r="AI18" s="7">
        <v>10.9</v>
      </c>
      <c r="AJ18" s="6"/>
      <c r="AK18" s="6">
        <v>4</v>
      </c>
      <c r="AL18" s="4">
        <v>23.9</v>
      </c>
      <c r="AM18" s="4"/>
      <c r="AN18" s="4">
        <v>6</v>
      </c>
      <c r="AO18" s="6">
        <v>25.4</v>
      </c>
      <c r="AP18" s="6"/>
      <c r="AQ18" s="6">
        <v>7</v>
      </c>
    </row>
    <row r="19" spans="15:43" x14ac:dyDescent="0.2">
      <c r="O19" s="29">
        <v>2</v>
      </c>
      <c r="P19" s="15">
        <v>3</v>
      </c>
      <c r="Q19" s="34">
        <v>7</v>
      </c>
      <c r="R19" s="15">
        <f t="shared" ref="R19:R35" si="5">IF(+R$16="ja",2,0)</f>
        <v>2</v>
      </c>
      <c r="S19" s="15">
        <f t="shared" si="0"/>
        <v>1</v>
      </c>
      <c r="T19" s="1">
        <f t="shared" si="1"/>
        <v>1</v>
      </c>
      <c r="U19" s="15">
        <f t="shared" si="2"/>
        <v>7</v>
      </c>
      <c r="V19" s="42">
        <v>4</v>
      </c>
      <c r="W19" s="27">
        <f t="shared" si="3"/>
        <v>4</v>
      </c>
      <c r="X19" s="28">
        <f t="shared" si="4"/>
        <v>3</v>
      </c>
      <c r="AB19" s="17"/>
      <c r="AF19" s="5">
        <v>12.4</v>
      </c>
      <c r="AG19" s="5"/>
      <c r="AH19" s="4">
        <v>4</v>
      </c>
      <c r="AI19" s="7">
        <v>12.4</v>
      </c>
      <c r="AJ19" s="6"/>
      <c r="AK19" s="6">
        <v>5</v>
      </c>
      <c r="AL19" s="4">
        <v>26.9</v>
      </c>
      <c r="AM19" s="4"/>
      <c r="AN19" s="4">
        <v>7</v>
      </c>
      <c r="AO19" s="6">
        <v>28.5</v>
      </c>
      <c r="AP19" s="6"/>
      <c r="AQ19" s="6">
        <v>8</v>
      </c>
    </row>
    <row r="20" spans="15:43" x14ac:dyDescent="0.2">
      <c r="O20" s="26">
        <v>3</v>
      </c>
      <c r="P20" s="1">
        <v>3</v>
      </c>
      <c r="Q20" s="34">
        <v>17</v>
      </c>
      <c r="R20" s="1">
        <f t="shared" si="5"/>
        <v>2</v>
      </c>
      <c r="S20" s="1">
        <f t="shared" si="0"/>
        <v>1</v>
      </c>
      <c r="T20" s="1">
        <f t="shared" si="1"/>
        <v>0</v>
      </c>
      <c r="U20" s="1">
        <f t="shared" si="2"/>
        <v>6</v>
      </c>
      <c r="V20" s="42">
        <v>4</v>
      </c>
      <c r="W20" s="27">
        <f t="shared" si="3"/>
        <v>4</v>
      </c>
      <c r="X20" s="28">
        <f t="shared" si="4"/>
        <v>2</v>
      </c>
      <c r="AB20" s="17"/>
      <c r="AF20" s="5">
        <v>13.9</v>
      </c>
      <c r="AG20" s="5"/>
      <c r="AH20" s="4">
        <v>5</v>
      </c>
      <c r="AI20" s="7">
        <v>13.9</v>
      </c>
      <c r="AJ20" s="6"/>
      <c r="AK20" s="6">
        <v>6</v>
      </c>
      <c r="AL20" s="4">
        <v>30</v>
      </c>
      <c r="AM20" s="4"/>
      <c r="AN20" s="4">
        <v>8</v>
      </c>
      <c r="AO20" s="6">
        <v>31.5</v>
      </c>
      <c r="AP20" s="6"/>
      <c r="AQ20" s="6">
        <v>9</v>
      </c>
    </row>
    <row r="21" spans="15:43" x14ac:dyDescent="0.2">
      <c r="O21" s="29">
        <v>4</v>
      </c>
      <c r="P21" s="15">
        <v>3</v>
      </c>
      <c r="Q21" s="34">
        <v>11</v>
      </c>
      <c r="R21" s="15">
        <f t="shared" si="5"/>
        <v>2</v>
      </c>
      <c r="S21" s="15">
        <f t="shared" si="0"/>
        <v>1</v>
      </c>
      <c r="T21" s="1">
        <f t="shared" si="1"/>
        <v>0</v>
      </c>
      <c r="U21" s="15">
        <f t="shared" si="2"/>
        <v>6</v>
      </c>
      <c r="V21" s="42">
        <v>4</v>
      </c>
      <c r="W21" s="27">
        <f t="shared" si="3"/>
        <v>4</v>
      </c>
      <c r="X21" s="28">
        <f t="shared" si="4"/>
        <v>2</v>
      </c>
      <c r="AB21" s="17"/>
      <c r="AF21" s="5">
        <v>15.5</v>
      </c>
      <c r="AG21" s="5"/>
      <c r="AH21" s="4">
        <v>6</v>
      </c>
      <c r="AI21" s="7">
        <v>15.5</v>
      </c>
      <c r="AJ21" s="6"/>
      <c r="AK21" s="6">
        <v>7</v>
      </c>
      <c r="AL21" s="4">
        <v>33</v>
      </c>
      <c r="AM21" s="4"/>
      <c r="AN21" s="4">
        <v>9</v>
      </c>
      <c r="AO21" s="6">
        <v>34.6</v>
      </c>
      <c r="AP21" s="6"/>
      <c r="AQ21" s="6">
        <v>10</v>
      </c>
    </row>
    <row r="22" spans="15:43" x14ac:dyDescent="0.2">
      <c r="O22" s="26">
        <v>5</v>
      </c>
      <c r="P22" s="1">
        <v>3</v>
      </c>
      <c r="Q22" s="34">
        <v>1</v>
      </c>
      <c r="R22" s="1">
        <f t="shared" si="5"/>
        <v>2</v>
      </c>
      <c r="S22" s="1">
        <f t="shared" si="0"/>
        <v>1</v>
      </c>
      <c r="T22" s="1">
        <f t="shared" si="1"/>
        <v>1</v>
      </c>
      <c r="U22" s="1">
        <f t="shared" si="2"/>
        <v>7</v>
      </c>
      <c r="V22" s="42">
        <v>4</v>
      </c>
      <c r="W22" s="27">
        <f t="shared" si="3"/>
        <v>4</v>
      </c>
      <c r="X22" s="28">
        <f t="shared" si="4"/>
        <v>3</v>
      </c>
      <c r="AB22" s="17"/>
      <c r="AF22" s="5">
        <v>17</v>
      </c>
      <c r="AG22" s="5"/>
      <c r="AH22" s="4">
        <v>7</v>
      </c>
      <c r="AI22" s="7">
        <v>17</v>
      </c>
      <c r="AJ22" s="6"/>
      <c r="AK22" s="6">
        <v>8</v>
      </c>
      <c r="AL22" s="4">
        <v>36.1</v>
      </c>
      <c r="AM22" s="4"/>
      <c r="AN22" s="4">
        <v>10</v>
      </c>
      <c r="AO22" s="6">
        <v>37.6</v>
      </c>
      <c r="AP22" s="6"/>
      <c r="AQ22" s="6">
        <v>11</v>
      </c>
    </row>
    <row r="23" spans="15:43" x14ac:dyDescent="0.2">
      <c r="O23" s="29">
        <v>6</v>
      </c>
      <c r="P23" s="15">
        <v>3</v>
      </c>
      <c r="Q23" s="34">
        <v>3</v>
      </c>
      <c r="R23" s="15">
        <f t="shared" si="5"/>
        <v>2</v>
      </c>
      <c r="S23" s="15">
        <f t="shared" si="0"/>
        <v>1</v>
      </c>
      <c r="T23" s="1">
        <f t="shared" si="1"/>
        <v>1</v>
      </c>
      <c r="U23" s="15">
        <f t="shared" si="2"/>
        <v>7</v>
      </c>
      <c r="V23" s="42">
        <v>4</v>
      </c>
      <c r="W23" s="27">
        <f t="shared" si="3"/>
        <v>4</v>
      </c>
      <c r="X23" s="28">
        <f t="shared" si="4"/>
        <v>3</v>
      </c>
      <c r="AB23" s="17"/>
      <c r="AF23" s="5">
        <v>18.5</v>
      </c>
      <c r="AG23" s="5"/>
      <c r="AH23" s="4">
        <v>8</v>
      </c>
      <c r="AI23" s="7">
        <v>18.5</v>
      </c>
      <c r="AJ23" s="6"/>
      <c r="AK23" s="6">
        <v>9</v>
      </c>
      <c r="AL23" s="4">
        <v>39.1</v>
      </c>
      <c r="AM23" s="4"/>
      <c r="AN23" s="4">
        <v>11</v>
      </c>
      <c r="AO23" s="6">
        <v>40.700000000000003</v>
      </c>
      <c r="AP23" s="6"/>
      <c r="AQ23" s="6">
        <v>12</v>
      </c>
    </row>
    <row r="24" spans="15:43" x14ac:dyDescent="0.2">
      <c r="O24" s="26">
        <v>7</v>
      </c>
      <c r="P24" s="1">
        <v>3</v>
      </c>
      <c r="Q24" s="34">
        <v>13</v>
      </c>
      <c r="R24" s="1">
        <f t="shared" si="5"/>
        <v>2</v>
      </c>
      <c r="S24" s="1">
        <f t="shared" si="0"/>
        <v>1</v>
      </c>
      <c r="T24" s="1">
        <f t="shared" si="1"/>
        <v>0</v>
      </c>
      <c r="U24" s="1">
        <f t="shared" si="2"/>
        <v>6</v>
      </c>
      <c r="V24" s="42">
        <v>4</v>
      </c>
      <c r="W24" s="27">
        <f t="shared" si="3"/>
        <v>4</v>
      </c>
      <c r="X24" s="28">
        <f t="shared" si="4"/>
        <v>2</v>
      </c>
      <c r="AB24" s="17"/>
      <c r="AF24" s="5">
        <v>20.100000000000001</v>
      </c>
      <c r="AG24" s="5"/>
      <c r="AH24" s="4">
        <v>9</v>
      </c>
      <c r="AI24" s="7">
        <v>20.100000000000001</v>
      </c>
      <c r="AJ24" s="6"/>
      <c r="AK24" s="6">
        <v>10</v>
      </c>
      <c r="AL24" s="4">
        <v>42.2</v>
      </c>
      <c r="AM24" s="4"/>
      <c r="AN24" s="4">
        <v>12</v>
      </c>
      <c r="AO24" s="6">
        <v>43.7</v>
      </c>
      <c r="AP24" s="6"/>
      <c r="AQ24" s="6">
        <v>13</v>
      </c>
    </row>
    <row r="25" spans="15:43" x14ac:dyDescent="0.2">
      <c r="O25" s="29">
        <v>8</v>
      </c>
      <c r="P25" s="15">
        <v>3</v>
      </c>
      <c r="Q25" s="34">
        <v>15</v>
      </c>
      <c r="R25" s="15">
        <f t="shared" si="5"/>
        <v>2</v>
      </c>
      <c r="S25" s="15">
        <f t="shared" si="0"/>
        <v>1</v>
      </c>
      <c r="T25" s="1">
        <f t="shared" si="1"/>
        <v>0</v>
      </c>
      <c r="U25" s="15">
        <f t="shared" si="2"/>
        <v>6</v>
      </c>
      <c r="V25" s="42">
        <v>4</v>
      </c>
      <c r="W25" s="27">
        <f t="shared" si="3"/>
        <v>4</v>
      </c>
      <c r="X25" s="28">
        <f t="shared" si="4"/>
        <v>2</v>
      </c>
      <c r="AB25" s="17"/>
      <c r="AF25" s="5">
        <v>21.6</v>
      </c>
      <c r="AG25" s="5"/>
      <c r="AH25" s="4">
        <v>10</v>
      </c>
      <c r="AI25" s="7">
        <v>21.6</v>
      </c>
      <c r="AJ25" s="6"/>
      <c r="AK25" s="6">
        <v>11</v>
      </c>
      <c r="AL25" s="4">
        <v>45.2</v>
      </c>
      <c r="AM25" s="4"/>
      <c r="AN25" s="4">
        <v>13</v>
      </c>
      <c r="AO25" s="6">
        <v>46.8</v>
      </c>
      <c r="AP25" s="6"/>
      <c r="AQ25" s="6">
        <v>14</v>
      </c>
    </row>
    <row r="26" spans="15:43" x14ac:dyDescent="0.2">
      <c r="O26" s="26">
        <v>9</v>
      </c>
      <c r="P26" s="1">
        <v>3</v>
      </c>
      <c r="Q26" s="34">
        <v>9</v>
      </c>
      <c r="R26" s="1">
        <f t="shared" si="5"/>
        <v>2</v>
      </c>
      <c r="S26" s="1">
        <f t="shared" si="0"/>
        <v>1</v>
      </c>
      <c r="T26" s="1">
        <f t="shared" si="1"/>
        <v>0</v>
      </c>
      <c r="U26" s="1">
        <f t="shared" si="2"/>
        <v>6</v>
      </c>
      <c r="V26" s="42">
        <v>4</v>
      </c>
      <c r="W26" s="27">
        <f t="shared" si="3"/>
        <v>4</v>
      </c>
      <c r="X26" s="28">
        <f t="shared" si="4"/>
        <v>2</v>
      </c>
      <c r="Y26">
        <f>SUM(X18:X26)</f>
        <v>22</v>
      </c>
      <c r="AB26" s="17"/>
      <c r="AF26" s="5">
        <v>23.1</v>
      </c>
      <c r="AG26" s="5"/>
      <c r="AH26" s="4">
        <v>11</v>
      </c>
      <c r="AI26" s="7">
        <v>23.1</v>
      </c>
      <c r="AJ26" s="6"/>
      <c r="AK26" s="6">
        <v>12</v>
      </c>
      <c r="AL26" s="4">
        <v>48.3</v>
      </c>
      <c r="AM26" s="4"/>
      <c r="AN26" s="4">
        <v>14</v>
      </c>
      <c r="AO26" s="6">
        <v>49.8</v>
      </c>
      <c r="AP26" s="6"/>
      <c r="AQ26" s="6">
        <v>15</v>
      </c>
    </row>
    <row r="27" spans="15:43" x14ac:dyDescent="0.2">
      <c r="O27" s="30" t="s">
        <v>25</v>
      </c>
      <c r="P27" s="15">
        <v>3</v>
      </c>
      <c r="Q27" s="34">
        <v>6</v>
      </c>
      <c r="R27" s="15">
        <f t="shared" si="5"/>
        <v>2</v>
      </c>
      <c r="S27" s="15">
        <f t="shared" si="0"/>
        <v>1</v>
      </c>
      <c r="T27" s="1">
        <f t="shared" si="1"/>
        <v>1</v>
      </c>
      <c r="U27" s="15">
        <f t="shared" si="2"/>
        <v>7</v>
      </c>
      <c r="V27" s="42">
        <v>4</v>
      </c>
      <c r="W27" s="27">
        <f t="shared" si="3"/>
        <v>4</v>
      </c>
      <c r="X27" s="1">
        <f t="shared" ref="X27:X35" si="6">IF(U$9=9,0,IF(+U27-V27&lt;=0,0,+U27-V27))</f>
        <v>3</v>
      </c>
      <c r="AB27" s="17"/>
      <c r="AF27" s="5">
        <v>24.6</v>
      </c>
      <c r="AG27" s="5"/>
      <c r="AH27" s="4">
        <v>12</v>
      </c>
      <c r="AI27" s="7">
        <v>24.6</v>
      </c>
      <c r="AJ27" s="6"/>
      <c r="AK27" s="6">
        <v>13</v>
      </c>
      <c r="AL27" s="4">
        <v>51.4</v>
      </c>
      <c r="AM27" s="4"/>
      <c r="AN27" s="4">
        <v>15</v>
      </c>
      <c r="AO27" s="6">
        <v>52.9</v>
      </c>
      <c r="AP27" s="6"/>
      <c r="AQ27" s="6">
        <v>16</v>
      </c>
    </row>
    <row r="28" spans="15:43" x14ac:dyDescent="0.2">
      <c r="O28" s="31" t="s">
        <v>26</v>
      </c>
      <c r="P28" s="1">
        <v>3</v>
      </c>
      <c r="Q28" s="34">
        <v>8</v>
      </c>
      <c r="R28" s="1">
        <f t="shared" si="5"/>
        <v>2</v>
      </c>
      <c r="S28" s="1">
        <f t="shared" si="0"/>
        <v>1</v>
      </c>
      <c r="T28" s="1">
        <f t="shared" si="1"/>
        <v>1</v>
      </c>
      <c r="U28" s="1">
        <f t="shared" si="2"/>
        <v>7</v>
      </c>
      <c r="V28" s="42">
        <v>4</v>
      </c>
      <c r="W28" s="27">
        <f t="shared" si="3"/>
        <v>4</v>
      </c>
      <c r="X28" s="1">
        <f t="shared" si="6"/>
        <v>3</v>
      </c>
      <c r="AB28" s="17"/>
      <c r="AF28" s="5">
        <v>26.2</v>
      </c>
      <c r="AG28" s="5"/>
      <c r="AH28" s="4">
        <v>13</v>
      </c>
      <c r="AI28" s="7">
        <v>26.2</v>
      </c>
      <c r="AJ28" s="6"/>
      <c r="AK28" s="6">
        <v>14</v>
      </c>
    </row>
    <row r="29" spans="15:43" x14ac:dyDescent="0.2">
      <c r="O29" s="30" t="s">
        <v>27</v>
      </c>
      <c r="P29" s="15">
        <v>3</v>
      </c>
      <c r="Q29" s="34">
        <v>18</v>
      </c>
      <c r="R29" s="15">
        <f t="shared" si="5"/>
        <v>2</v>
      </c>
      <c r="S29" s="15">
        <f t="shared" si="0"/>
        <v>1</v>
      </c>
      <c r="T29" s="1">
        <f t="shared" si="1"/>
        <v>0</v>
      </c>
      <c r="U29" s="15">
        <f t="shared" si="2"/>
        <v>6</v>
      </c>
      <c r="V29" s="42">
        <v>4</v>
      </c>
      <c r="W29" s="27">
        <f t="shared" si="3"/>
        <v>4</v>
      </c>
      <c r="X29" s="1">
        <f t="shared" si="6"/>
        <v>2</v>
      </c>
      <c r="AB29" s="17"/>
      <c r="AF29" s="5">
        <v>27.7</v>
      </c>
      <c r="AG29" s="5"/>
      <c r="AH29" s="4">
        <v>14</v>
      </c>
      <c r="AI29" s="7">
        <v>27.7</v>
      </c>
      <c r="AJ29" s="6"/>
      <c r="AK29" s="6">
        <v>15</v>
      </c>
    </row>
    <row r="30" spans="15:43" x14ac:dyDescent="0.2">
      <c r="O30" s="31" t="s">
        <v>28</v>
      </c>
      <c r="P30" s="1">
        <v>3</v>
      </c>
      <c r="Q30" s="34">
        <v>12</v>
      </c>
      <c r="R30" s="1">
        <f t="shared" si="5"/>
        <v>2</v>
      </c>
      <c r="S30" s="1">
        <f t="shared" si="0"/>
        <v>1</v>
      </c>
      <c r="T30" s="1">
        <f t="shared" si="1"/>
        <v>0</v>
      </c>
      <c r="U30" s="1">
        <f t="shared" si="2"/>
        <v>6</v>
      </c>
      <c r="V30" s="42">
        <v>4</v>
      </c>
      <c r="W30" s="27">
        <f t="shared" si="3"/>
        <v>4</v>
      </c>
      <c r="X30" s="1">
        <f t="shared" si="6"/>
        <v>2</v>
      </c>
      <c r="AB30" s="17"/>
      <c r="AF30" s="5">
        <v>29.2</v>
      </c>
      <c r="AG30" s="5"/>
      <c r="AH30" s="4">
        <v>15</v>
      </c>
      <c r="AI30" s="7">
        <v>29.2</v>
      </c>
      <c r="AJ30" s="6"/>
      <c r="AK30" s="6">
        <v>16</v>
      </c>
    </row>
    <row r="31" spans="15:43" x14ac:dyDescent="0.2">
      <c r="O31" s="30" t="s">
        <v>29</v>
      </c>
      <c r="P31" s="15">
        <v>3</v>
      </c>
      <c r="Q31" s="34">
        <v>2</v>
      </c>
      <c r="R31" s="15">
        <f t="shared" si="5"/>
        <v>2</v>
      </c>
      <c r="S31" s="15">
        <f t="shared" si="0"/>
        <v>1</v>
      </c>
      <c r="T31" s="1">
        <f t="shared" si="1"/>
        <v>1</v>
      </c>
      <c r="U31" s="15">
        <f t="shared" si="2"/>
        <v>7</v>
      </c>
      <c r="V31" s="42">
        <v>4</v>
      </c>
      <c r="W31" s="27">
        <f t="shared" si="3"/>
        <v>4</v>
      </c>
      <c r="X31" s="1">
        <f t="shared" si="6"/>
        <v>3</v>
      </c>
      <c r="AB31" s="17"/>
      <c r="AF31" s="5">
        <v>30.7</v>
      </c>
      <c r="AG31" s="5"/>
      <c r="AH31" s="4">
        <v>16</v>
      </c>
      <c r="AI31" s="7">
        <v>30.7</v>
      </c>
      <c r="AJ31" s="6"/>
      <c r="AK31" s="6">
        <v>17</v>
      </c>
    </row>
    <row r="32" spans="15:43" x14ac:dyDescent="0.2">
      <c r="O32" s="32" t="s">
        <v>30</v>
      </c>
      <c r="P32" s="1">
        <v>3</v>
      </c>
      <c r="Q32" s="34">
        <v>4</v>
      </c>
      <c r="R32" s="1">
        <f t="shared" si="5"/>
        <v>2</v>
      </c>
      <c r="S32" s="1">
        <f t="shared" si="0"/>
        <v>1</v>
      </c>
      <c r="T32" s="1">
        <f t="shared" si="1"/>
        <v>1</v>
      </c>
      <c r="U32" s="1">
        <f t="shared" si="2"/>
        <v>7</v>
      </c>
      <c r="V32" s="42">
        <v>4</v>
      </c>
      <c r="W32" s="27">
        <f t="shared" si="3"/>
        <v>4</v>
      </c>
      <c r="X32" s="1">
        <f t="shared" si="6"/>
        <v>3</v>
      </c>
      <c r="AB32" s="17"/>
      <c r="AF32" s="8">
        <v>32.299999999999997</v>
      </c>
      <c r="AG32" s="5"/>
      <c r="AH32" s="4">
        <v>17</v>
      </c>
      <c r="AI32" s="7">
        <v>32.299999999999997</v>
      </c>
      <c r="AJ32" s="6"/>
      <c r="AK32" s="6">
        <v>18</v>
      </c>
    </row>
    <row r="33" spans="15:37" x14ac:dyDescent="0.2">
      <c r="O33" s="30" t="s">
        <v>31</v>
      </c>
      <c r="P33" s="15">
        <v>3</v>
      </c>
      <c r="Q33" s="34">
        <v>14</v>
      </c>
      <c r="R33" s="15">
        <f t="shared" si="5"/>
        <v>2</v>
      </c>
      <c r="S33" s="15">
        <f t="shared" si="0"/>
        <v>1</v>
      </c>
      <c r="T33" s="1">
        <f t="shared" si="1"/>
        <v>0</v>
      </c>
      <c r="U33" s="15">
        <f t="shared" si="2"/>
        <v>6</v>
      </c>
      <c r="V33" s="42">
        <v>4</v>
      </c>
      <c r="W33" s="27">
        <f t="shared" si="3"/>
        <v>4</v>
      </c>
      <c r="X33" s="1">
        <f t="shared" si="6"/>
        <v>2</v>
      </c>
      <c r="AB33" s="17"/>
      <c r="AF33" s="8">
        <v>33.799999999999997</v>
      </c>
      <c r="AG33" s="5"/>
      <c r="AH33" s="4">
        <v>18</v>
      </c>
      <c r="AI33" s="7">
        <v>33.799999999999997</v>
      </c>
      <c r="AJ33" s="6"/>
      <c r="AK33" s="6">
        <v>19</v>
      </c>
    </row>
    <row r="34" spans="15:37" x14ac:dyDescent="0.2">
      <c r="O34" s="32" t="s">
        <v>32</v>
      </c>
      <c r="P34" s="1">
        <v>3</v>
      </c>
      <c r="Q34" s="34">
        <v>16</v>
      </c>
      <c r="R34" s="1">
        <f t="shared" si="5"/>
        <v>2</v>
      </c>
      <c r="S34" s="1">
        <f t="shared" si="0"/>
        <v>1</v>
      </c>
      <c r="T34" s="1">
        <f t="shared" si="1"/>
        <v>0</v>
      </c>
      <c r="U34" s="1">
        <f t="shared" si="2"/>
        <v>6</v>
      </c>
      <c r="V34" s="42">
        <v>4</v>
      </c>
      <c r="W34" s="27">
        <f t="shared" si="3"/>
        <v>4</v>
      </c>
      <c r="X34" s="1">
        <f t="shared" si="6"/>
        <v>2</v>
      </c>
      <c r="AB34" s="17"/>
      <c r="AF34" s="8">
        <v>35.299999999999997</v>
      </c>
      <c r="AG34" s="5"/>
      <c r="AH34" s="4">
        <v>19</v>
      </c>
      <c r="AI34" s="7">
        <v>35.299999999999997</v>
      </c>
      <c r="AJ34" s="6"/>
      <c r="AK34" s="6">
        <v>20</v>
      </c>
    </row>
    <row r="35" spans="15:37" x14ac:dyDescent="0.2">
      <c r="O35" s="33" t="s">
        <v>33</v>
      </c>
      <c r="P35" s="15">
        <v>3</v>
      </c>
      <c r="Q35" s="34">
        <v>10</v>
      </c>
      <c r="R35" s="15">
        <f t="shared" si="5"/>
        <v>2</v>
      </c>
      <c r="S35" s="15">
        <f t="shared" si="0"/>
        <v>1</v>
      </c>
      <c r="T35" s="1">
        <f>+U35-S35-R35-P35</f>
        <v>0</v>
      </c>
      <c r="U35" s="15">
        <f t="shared" si="2"/>
        <v>6</v>
      </c>
      <c r="V35" s="42">
        <v>4</v>
      </c>
      <c r="W35" s="27">
        <f t="shared" si="3"/>
        <v>4</v>
      </c>
      <c r="X35" s="1">
        <f t="shared" si="6"/>
        <v>2</v>
      </c>
      <c r="Y35">
        <f>SUM(X27:X35)</f>
        <v>22</v>
      </c>
      <c r="AB35" s="17"/>
      <c r="AF35" s="8">
        <v>36.9</v>
      </c>
      <c r="AG35" s="5"/>
      <c r="AH35" s="4">
        <v>20</v>
      </c>
      <c r="AI35" s="7">
        <v>36.9</v>
      </c>
      <c r="AJ35" s="6"/>
      <c r="AK35" s="6">
        <v>21</v>
      </c>
    </row>
    <row r="36" spans="15:37" x14ac:dyDescent="0.2">
      <c r="W36" t="s">
        <v>24</v>
      </c>
      <c r="AF36" s="8">
        <v>38.4</v>
      </c>
      <c r="AG36" s="5"/>
      <c r="AH36" s="4">
        <v>21</v>
      </c>
      <c r="AI36" s="7">
        <v>38.4</v>
      </c>
      <c r="AJ36" s="6"/>
      <c r="AK36" s="6">
        <v>22</v>
      </c>
    </row>
    <row r="37" spans="15:37" x14ac:dyDescent="0.2">
      <c r="P37">
        <f>SUM(P18:P36)</f>
        <v>54</v>
      </c>
      <c r="R37">
        <f>SUM(R18:R36)</f>
        <v>36</v>
      </c>
      <c r="S37" s="3">
        <f>SUM(S18:S36)</f>
        <v>18</v>
      </c>
      <c r="T37" s="3">
        <f>SUM(T18:T36)</f>
        <v>8</v>
      </c>
      <c r="U37">
        <f>IF(U9=18,SUM(U18:U36),SUM(U18:U26))</f>
        <v>116</v>
      </c>
      <c r="V37" s="17">
        <f>IF(U9=18,SUM(V18:V36),SUM(V18:V26))</f>
        <v>72</v>
      </c>
      <c r="W37">
        <f>IF(U9=18,SUM(W18:W36),SUM(W18:W26))</f>
        <v>72</v>
      </c>
      <c r="X37">
        <f>IF(U9=18,SUM(X18:X35),SUM(X18:X26))</f>
        <v>44</v>
      </c>
      <c r="AA37" s="17"/>
      <c r="AC37" s="3"/>
      <c r="AD37" s="3"/>
      <c r="AE37" s="3"/>
      <c r="AF37" s="8">
        <v>39.9</v>
      </c>
      <c r="AG37" s="5"/>
      <c r="AH37" s="4">
        <v>22</v>
      </c>
      <c r="AI37" s="7">
        <v>39.9</v>
      </c>
      <c r="AJ37" s="6"/>
      <c r="AK37" s="6">
        <v>23</v>
      </c>
    </row>
    <row r="38" spans="15:37" x14ac:dyDescent="0.2">
      <c r="X38" s="3">
        <f>+U9*2</f>
        <v>36</v>
      </c>
      <c r="Y38" s="23" t="s">
        <v>0</v>
      </c>
      <c r="AF38" s="8">
        <v>41.4</v>
      </c>
      <c r="AG38" s="5"/>
      <c r="AH38" s="4">
        <v>23</v>
      </c>
      <c r="AI38" s="7">
        <v>41.4</v>
      </c>
      <c r="AJ38" s="6"/>
      <c r="AK38" s="6">
        <v>24</v>
      </c>
    </row>
    <row r="39" spans="15:37" x14ac:dyDescent="0.2">
      <c r="V39" t="s">
        <v>21</v>
      </c>
      <c r="X39" s="3">
        <f>+X37-X38</f>
        <v>8</v>
      </c>
      <c r="Y39" s="23" t="s">
        <v>41</v>
      </c>
      <c r="AC39" s="3"/>
      <c r="AD39" s="3"/>
      <c r="AE39" s="3"/>
      <c r="AF39" s="8">
        <v>43</v>
      </c>
      <c r="AG39" s="5"/>
      <c r="AH39" s="4">
        <v>24</v>
      </c>
      <c r="AI39" s="7">
        <v>43</v>
      </c>
      <c r="AJ39" s="6"/>
      <c r="AK39" s="6">
        <v>25</v>
      </c>
    </row>
    <row r="40" spans="15:37" ht="17" thickBot="1" x14ac:dyDescent="0.25">
      <c r="AF40" s="8">
        <v>44.5</v>
      </c>
      <c r="AG40" s="5"/>
      <c r="AH40" s="4">
        <v>25</v>
      </c>
      <c r="AI40" s="7">
        <v>44.5</v>
      </c>
      <c r="AJ40" s="6"/>
      <c r="AK40" s="6">
        <v>26</v>
      </c>
    </row>
    <row r="41" spans="15:37" x14ac:dyDescent="0.2">
      <c r="O41" s="39" t="s">
        <v>37</v>
      </c>
      <c r="P41" s="40" t="s">
        <v>11</v>
      </c>
      <c r="Q41" s="40"/>
      <c r="R41" s="40"/>
      <c r="S41" s="40" t="s">
        <v>38</v>
      </c>
      <c r="T41" s="40"/>
      <c r="U41" s="40">
        <v>18</v>
      </c>
      <c r="V41" s="40"/>
      <c r="W41" s="40" t="s">
        <v>38</v>
      </c>
      <c r="X41" s="40" t="s">
        <v>23</v>
      </c>
      <c r="Y41" s="40"/>
      <c r="Z41" s="40" t="s">
        <v>38</v>
      </c>
      <c r="AA41" s="41">
        <v>1</v>
      </c>
      <c r="AF41" s="8">
        <v>46</v>
      </c>
      <c r="AG41" s="5"/>
      <c r="AH41" s="4">
        <v>26</v>
      </c>
      <c r="AI41" s="7">
        <v>46</v>
      </c>
      <c r="AJ41" s="6"/>
      <c r="AK41" s="6">
        <v>27</v>
      </c>
    </row>
    <row r="42" spans="15:37" x14ac:dyDescent="0.2">
      <c r="O42" s="38"/>
      <c r="P42" t="s">
        <v>12</v>
      </c>
      <c r="U42">
        <v>9</v>
      </c>
      <c r="X42" t="s">
        <v>22</v>
      </c>
      <c r="AA42" s="35">
        <v>2</v>
      </c>
      <c r="AF42" s="8">
        <v>47.5</v>
      </c>
      <c r="AG42" s="5"/>
      <c r="AH42" s="4">
        <v>27</v>
      </c>
      <c r="AI42" s="7">
        <v>47.5</v>
      </c>
      <c r="AJ42" s="6"/>
      <c r="AK42" s="6">
        <v>28</v>
      </c>
    </row>
    <row r="43" spans="15:37" x14ac:dyDescent="0.2">
      <c r="O43" s="38"/>
      <c r="AA43" s="35">
        <v>3</v>
      </c>
      <c r="AF43" s="8">
        <v>49.1</v>
      </c>
      <c r="AG43" s="5"/>
      <c r="AH43" s="4">
        <v>28</v>
      </c>
      <c r="AI43" s="7">
        <v>49.1</v>
      </c>
      <c r="AJ43" s="6"/>
      <c r="AK43" s="6">
        <v>29</v>
      </c>
    </row>
    <row r="44" spans="15:37" x14ac:dyDescent="0.2">
      <c r="O44" s="38"/>
      <c r="AA44" s="35">
        <v>4</v>
      </c>
      <c r="AF44" s="8">
        <v>50.6</v>
      </c>
      <c r="AG44" s="5"/>
      <c r="AH44" s="4">
        <v>29</v>
      </c>
      <c r="AI44" s="7">
        <v>50.6</v>
      </c>
      <c r="AJ44" s="6"/>
      <c r="AK44" s="6">
        <v>30</v>
      </c>
    </row>
    <row r="45" spans="15:37" x14ac:dyDescent="0.2">
      <c r="O45" s="38"/>
      <c r="AA45" s="35">
        <v>5</v>
      </c>
      <c r="AF45" s="8">
        <v>52.1</v>
      </c>
      <c r="AG45" s="5"/>
      <c r="AH45" s="4">
        <v>30</v>
      </c>
      <c r="AI45" s="7">
        <v>52.1</v>
      </c>
      <c r="AJ45" s="6"/>
      <c r="AK45" s="6">
        <v>31</v>
      </c>
    </row>
    <row r="46" spans="15:37" x14ac:dyDescent="0.2">
      <c r="O46" s="38"/>
      <c r="AA46" s="35">
        <v>6</v>
      </c>
      <c r="AE46">
        <v>3</v>
      </c>
      <c r="AF46" s="8">
        <v>53.6</v>
      </c>
      <c r="AG46" s="5"/>
      <c r="AH46" s="4">
        <v>31</v>
      </c>
      <c r="AI46" s="7">
        <v>53.6</v>
      </c>
      <c r="AK46" s="6">
        <v>32</v>
      </c>
    </row>
    <row r="47" spans="15:37" x14ac:dyDescent="0.2">
      <c r="O47" s="38"/>
      <c r="AA47" s="35">
        <v>7</v>
      </c>
    </row>
    <row r="48" spans="15:37" ht="17" thickBot="1" x14ac:dyDescent="0.25">
      <c r="O48" s="13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36">
        <v>8</v>
      </c>
    </row>
  </sheetData>
  <conditionalFormatting sqref="T18:T35">
    <cfRule type="cellIs" dxfId="7" priority="2" operator="equal">
      <formula>0</formula>
    </cfRule>
  </conditionalFormatting>
  <conditionalFormatting sqref="U10:U11">
    <cfRule type="cellIs" dxfId="6" priority="5" operator="equal">
      <formula>"vrouw"</formula>
    </cfRule>
    <cfRule type="cellIs" dxfId="5" priority="6" operator="equal">
      <formula>"man"</formula>
    </cfRule>
  </conditionalFormatting>
  <conditionalFormatting sqref="V4:X4">
    <cfRule type="cellIs" dxfId="4" priority="8" operator="equal">
      <formula>"man"</formula>
    </cfRule>
  </conditionalFormatting>
  <conditionalFormatting sqref="X18:X26">
    <cfRule type="cellIs" dxfId="3" priority="4" operator="equal">
      <formula>"9$R$3=9"</formula>
    </cfRule>
  </conditionalFormatting>
  <conditionalFormatting sqref="X39">
    <cfRule type="cellIs" dxfId="2" priority="3" operator="greaterThanOrEqual">
      <formula>0</formula>
    </cfRule>
  </conditionalFormatting>
  <conditionalFormatting sqref="AA18:AA35">
    <cfRule type="cellIs" dxfId="1" priority="7" operator="greaterThan">
      <formula>$U$24</formula>
    </cfRule>
  </conditionalFormatting>
  <conditionalFormatting sqref="V18:V35">
    <cfRule type="cellIs" dxfId="0" priority="1" operator="greaterThan">
      <formula>$U$24</formula>
    </cfRule>
  </conditionalFormatting>
  <dataValidations count="4">
    <dataValidation type="list" allowBlank="1" showInputMessage="1" showErrorMessage="1" sqref="U9" xr:uid="{343CA240-A02C-194E-95A4-EF391BE3EA9F}">
      <formula1>$U$41:$U$42</formula1>
    </dataValidation>
    <dataValidation type="list" allowBlank="1" showInputMessage="1" showErrorMessage="1" sqref="U10:U11" xr:uid="{67A73A2F-D503-B04D-8251-030A66A7E1D0}">
      <formula1>$P$41:$P$42</formula1>
    </dataValidation>
    <dataValidation type="list" allowBlank="1" showInputMessage="1" showErrorMessage="1" sqref="V4" xr:uid="{F2A6C343-8A6F-B74E-B16A-238BE1994E6A}">
      <formula1>$W$4:$W$5</formula1>
    </dataValidation>
    <dataValidation type="list" allowBlank="1" showInputMessage="1" showErrorMessage="1" promptTitle="Stablefort berekening" prompt="voer ja of nee in_x000a_" sqref="R16" xr:uid="{57B2CC71-3DEB-3C48-8FCA-AA56ED025E29}">
      <formula1>$X$41:$X$42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handicap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 van Logten</dc:creator>
  <cp:lastModifiedBy>Maarte van Logten</cp:lastModifiedBy>
  <dcterms:created xsi:type="dcterms:W3CDTF">2024-01-29T09:40:42Z</dcterms:created>
  <dcterms:modified xsi:type="dcterms:W3CDTF">2024-09-21T10:56:11Z</dcterms:modified>
</cp:coreProperties>
</file>