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vlogten/Library/Mobile Documents/com~apple~CloudDocs/downloads/2024/golf/"/>
    </mc:Choice>
  </mc:AlternateContent>
  <xr:revisionPtr revIDLastSave="0" documentId="8_{9541D8FF-A4A3-A541-92FE-BC2E34AAF751}" xr6:coauthVersionLast="47" xr6:coauthVersionMax="47" xr10:uidLastSave="{00000000-0000-0000-0000-000000000000}"/>
  <bookViews>
    <workbookView xWindow="1260" yWindow="500" windowWidth="32340" windowHeight="20500" xr2:uid="{3881900D-BE83-5C47-81EE-18D0FD19317A}"/>
  </bookViews>
  <sheets>
    <sheet name="index" sheetId="1" r:id="rId1"/>
    <sheet name="handicap" sheetId="3" r:id="rId2"/>
  </sheets>
  <definedNames>
    <definedName name="_xlnm._FilterDatabase" localSheetId="0" hidden="1">index!$D$7:$L$49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9" i="1"/>
  <c r="E8" i="1"/>
  <c r="G9" i="1"/>
  <c r="J9" i="1"/>
  <c r="A12" i="1"/>
  <c r="M13" i="1"/>
  <c r="Q13" i="1" a="1"/>
  <c r="U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B54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R75" i="1" a="1"/>
  <c r="R75" i="1"/>
  <c r="U75" i="1"/>
  <c r="T82" i="1"/>
  <c r="M76" i="1"/>
  <c r="M77" i="1"/>
  <c r="M78" i="1"/>
  <c r="M79" i="1"/>
  <c r="R79" i="1" a="1"/>
  <c r="R79" i="1"/>
  <c r="V82" i="1"/>
  <c r="M80" i="1"/>
  <c r="M81" i="1"/>
  <c r="M82" i="1"/>
  <c r="S82" i="1"/>
  <c r="Y82" i="1"/>
  <c r="M83" i="1"/>
  <c r="Q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U12" i="3"/>
  <c r="U13" i="3"/>
  <c r="U14" i="3"/>
  <c r="R18" i="3"/>
  <c r="S18" i="3"/>
  <c r="U18" i="3"/>
  <c r="R19" i="3"/>
  <c r="S19" i="3"/>
  <c r="U19" i="3"/>
  <c r="R20" i="3"/>
  <c r="R21" i="3"/>
  <c r="S21" i="3"/>
  <c r="R22" i="3"/>
  <c r="R37" i="3"/>
  <c r="S22" i="3"/>
  <c r="U22" i="3"/>
  <c r="R23" i="3"/>
  <c r="S23" i="3"/>
  <c r="U23" i="3"/>
  <c r="T23" i="3"/>
  <c r="W23" i="3"/>
  <c r="X23" i="3"/>
  <c r="R24" i="3"/>
  <c r="R25" i="3"/>
  <c r="S25" i="3"/>
  <c r="R26" i="3"/>
  <c r="S26" i="3"/>
  <c r="U26" i="3"/>
  <c r="T26" i="3"/>
  <c r="R27" i="3"/>
  <c r="S27" i="3"/>
  <c r="U27" i="3"/>
  <c r="X27" i="3"/>
  <c r="W27" i="3"/>
  <c r="R28" i="3"/>
  <c r="R29" i="3"/>
  <c r="R30" i="3"/>
  <c r="S30" i="3"/>
  <c r="R31" i="3"/>
  <c r="S31" i="3"/>
  <c r="U31" i="3"/>
  <c r="X31" i="3"/>
  <c r="W31" i="3"/>
  <c r="R32" i="3"/>
  <c r="R33" i="3"/>
  <c r="R34" i="3"/>
  <c r="S34" i="3"/>
  <c r="R35" i="3"/>
  <c r="S35" i="3"/>
  <c r="U35" i="3"/>
  <c r="X35" i="3"/>
  <c r="P37" i="3"/>
  <c r="V37" i="3"/>
  <c r="X38" i="3"/>
  <c r="R47" i="1"/>
  <c r="X44" i="1"/>
  <c r="S42" i="1"/>
  <c r="Y39" i="1"/>
  <c r="T37" i="1"/>
  <c r="T36" i="1"/>
  <c r="V33" i="1"/>
  <c r="V32" i="1"/>
  <c r="X28" i="1"/>
  <c r="T27" i="1"/>
  <c r="U26" i="1"/>
  <c r="X24" i="1"/>
  <c r="R23" i="1"/>
  <c r="Y21" i="1"/>
  <c r="V20" i="1"/>
  <c r="S17" i="1"/>
  <c r="W14" i="1"/>
  <c r="Q47" i="1"/>
  <c r="R42" i="1"/>
  <c r="T38" i="1"/>
  <c r="U33" i="1"/>
  <c r="W28" i="1"/>
  <c r="Q23" i="1"/>
  <c r="X18" i="1"/>
  <c r="R17" i="1"/>
  <c r="Q42" i="1"/>
  <c r="Y35" i="1"/>
  <c r="S21" i="1"/>
  <c r="U45" i="1"/>
  <c r="Q43" i="1"/>
  <c r="W40" i="1"/>
  <c r="R38" i="1"/>
  <c r="X35" i="1"/>
  <c r="T34" i="1"/>
  <c r="S33" i="1"/>
  <c r="X30" i="1"/>
  <c r="T29" i="1"/>
  <c r="U28" i="1"/>
  <c r="Q27" i="1"/>
  <c r="T25" i="1"/>
  <c r="U24" i="1"/>
  <c r="X22" i="1"/>
  <c r="R21" i="1"/>
  <c r="Y19" i="1"/>
  <c r="V18" i="1"/>
  <c r="S15" i="1"/>
  <c r="W48" i="1"/>
  <c r="V47" i="1"/>
  <c r="R46" i="1"/>
  <c r="X43" i="1"/>
  <c r="T42" i="1"/>
  <c r="S41" i="1"/>
  <c r="Y38" i="1"/>
  <c r="U37" i="1"/>
  <c r="U36" i="1"/>
  <c r="Q35" i="1"/>
  <c r="W32" i="1"/>
  <c r="S31" i="1"/>
  <c r="T30" i="1"/>
  <c r="X27" i="1"/>
  <c r="V26" i="1"/>
  <c r="S23" i="1"/>
  <c r="W20" i="1"/>
  <c r="Q19" i="1"/>
  <c r="T17" i="1"/>
  <c r="U16" i="1"/>
  <c r="X14" i="1"/>
  <c r="R13" i="1"/>
  <c r="V48" i="1"/>
  <c r="Q46" i="1"/>
  <c r="W43" i="1"/>
  <c r="R41" i="1"/>
  <c r="X38" i="1"/>
  <c r="R31" i="1"/>
  <c r="S83" i="1"/>
  <c r="U48" i="1"/>
  <c r="W44" i="1"/>
  <c r="X39" i="1"/>
  <c r="U32" i="1"/>
  <c r="Y29" i="1"/>
  <c r="W24" i="1"/>
  <c r="U20" i="1"/>
  <c r="V14" i="1"/>
  <c r="V45" i="1"/>
  <c r="R43" i="1"/>
  <c r="W39" i="1"/>
  <c r="R37" i="1"/>
  <c r="T33" i="1"/>
  <c r="X29" i="1"/>
  <c r="R27" i="1"/>
  <c r="V24" i="1"/>
  <c r="W18" i="1"/>
  <c r="Q17" i="1"/>
  <c r="T15" i="1"/>
  <c r="X46" i="1"/>
  <c r="Q38" i="1"/>
  <c r="W30" i="1"/>
  <c r="U18" i="1"/>
  <c r="Y13" i="1"/>
  <c r="V43" i="1"/>
  <c r="S37" i="1"/>
  <c r="Y34" i="1"/>
  <c r="Q31" i="1"/>
  <c r="S27" i="1"/>
  <c r="T21" i="1"/>
  <c r="Y15" i="1"/>
  <c r="T48" i="1"/>
  <c r="V44" i="1"/>
  <c r="X40" i="1"/>
  <c r="S38" i="1"/>
  <c r="X34" i="1"/>
  <c r="T32" i="1"/>
  <c r="V28" i="1"/>
  <c r="Y25" i="1"/>
  <c r="U14" i="1"/>
  <c r="Y46" i="1"/>
  <c r="U44" i="1"/>
  <c r="V39" i="1"/>
  <c r="Y47" i="1"/>
  <c r="T44" i="1"/>
  <c r="V40" i="1"/>
  <c r="X36" i="1"/>
  <c r="S34" i="1"/>
  <c r="R33" i="1"/>
  <c r="Y31" i="1"/>
  <c r="S29" i="1"/>
  <c r="S25" i="1"/>
  <c r="W22" i="1"/>
  <c r="Q21" i="1"/>
  <c r="T19" i="1"/>
  <c r="X16" i="1"/>
  <c r="R15" i="1"/>
  <c r="X47" i="1"/>
  <c r="T46" i="1"/>
  <c r="S45" i="1"/>
  <c r="Y42" i="1"/>
  <c r="U41" i="1"/>
  <c r="U40" i="1"/>
  <c r="Q39" i="1"/>
  <c r="W36" i="1"/>
  <c r="V35" i="1"/>
  <c r="R34" i="1"/>
  <c r="X31" i="1"/>
  <c r="V30" i="1"/>
  <c r="R29" i="1"/>
  <c r="X26" i="1"/>
  <c r="R25" i="1"/>
  <c r="Y23" i="1"/>
  <c r="V22" i="1"/>
  <c r="S19" i="1"/>
  <c r="W16" i="1"/>
  <c r="Q15" i="1"/>
  <c r="T13" i="1"/>
  <c r="T45" i="1"/>
  <c r="V41" i="1"/>
  <c r="R39" i="1"/>
  <c r="W35" i="1"/>
  <c r="T28" i="1"/>
  <c r="X48" i="1"/>
  <c r="W47" i="1"/>
  <c r="S46" i="1"/>
  <c r="R45" i="1"/>
  <c r="Y43" i="1"/>
  <c r="X42" i="1"/>
  <c r="T41" i="1"/>
  <c r="T40" i="1"/>
  <c r="V37" i="1"/>
  <c r="V36" i="1"/>
  <c r="R35" i="1"/>
  <c r="Q34" i="1"/>
  <c r="X32" i="1"/>
  <c r="T31" i="1"/>
  <c r="U30" i="1"/>
  <c r="Q29" i="1"/>
  <c r="Y27" i="1"/>
  <c r="W26" i="1"/>
  <c r="Q25" i="1"/>
  <c r="T23" i="1"/>
  <c r="U22" i="1"/>
  <c r="X20" i="1"/>
  <c r="R19" i="1"/>
  <c r="Y17" i="1"/>
  <c r="V16" i="1"/>
  <c r="S13" i="1"/>
  <c r="T19" i="3"/>
  <c r="X19" i="3"/>
  <c r="W19" i="3"/>
  <c r="T35" i="3"/>
  <c r="W22" i="3"/>
  <c r="X22" i="3"/>
  <c r="S85" i="1"/>
  <c r="T22" i="3"/>
  <c r="W18" i="3"/>
  <c r="X18" i="3"/>
  <c r="T18" i="3"/>
  <c r="W26" i="3"/>
  <c r="X26" i="3"/>
  <c r="T31" i="3"/>
  <c r="T27" i="3"/>
  <c r="U30" i="3"/>
  <c r="U34" i="3"/>
  <c r="U21" i="3"/>
  <c r="U25" i="3"/>
  <c r="U29" i="3"/>
  <c r="W35" i="3"/>
  <c r="S29" i="3"/>
  <c r="S33" i="3"/>
  <c r="U33" i="3"/>
  <c r="S20" i="3"/>
  <c r="U20" i="3"/>
  <c r="S24" i="3"/>
  <c r="U24" i="3"/>
  <c r="S28" i="3"/>
  <c r="U28" i="3"/>
  <c r="S32" i="3"/>
  <c r="U32" i="3"/>
  <c r="T26" i="1"/>
  <c r="X25" i="1"/>
  <c r="T24" i="1"/>
  <c r="X23" i="1"/>
  <c r="T22" i="1"/>
  <c r="X21" i="1"/>
  <c r="T20" i="1"/>
  <c r="X19" i="1"/>
  <c r="T18" i="1"/>
  <c r="X17" i="1"/>
  <c r="T16" i="1"/>
  <c r="X15" i="1"/>
  <c r="T14" i="1"/>
  <c r="X13" i="1"/>
  <c r="Q13" i="1"/>
  <c r="S48" i="1"/>
  <c r="U47" i="1"/>
  <c r="W46" i="1"/>
  <c r="Y45" i="1"/>
  <c r="Q45" i="1"/>
  <c r="S44" i="1"/>
  <c r="U43" i="1"/>
  <c r="W42" i="1"/>
  <c r="Y41" i="1"/>
  <c r="Q41" i="1"/>
  <c r="S40" i="1"/>
  <c r="U39" i="1"/>
  <c r="W38" i="1"/>
  <c r="Y37" i="1"/>
  <c r="Q37" i="1"/>
  <c r="S36" i="1"/>
  <c r="U35" i="1"/>
  <c r="W34" i="1"/>
  <c r="Y33" i="1"/>
  <c r="Q33" i="1"/>
  <c r="S32" i="1"/>
  <c r="W31" i="1"/>
  <c r="S30" i="1"/>
  <c r="W29" i="1"/>
  <c r="S28" i="1"/>
  <c r="W27" i="1"/>
  <c r="S26" i="1"/>
  <c r="W25" i="1"/>
  <c r="S24" i="1"/>
  <c r="W23" i="1"/>
  <c r="S22" i="1"/>
  <c r="W21" i="1"/>
  <c r="S20" i="1"/>
  <c r="W19" i="1"/>
  <c r="S18" i="1"/>
  <c r="W17" i="1"/>
  <c r="S16" i="1"/>
  <c r="W15" i="1"/>
  <c r="P22" i="1"/>
  <c r="O22" i="1"/>
  <c r="S14" i="1"/>
  <c r="W13" i="1"/>
  <c r="R48" i="1"/>
  <c r="T47" i="1"/>
  <c r="V46" i="1"/>
  <c r="X45" i="1"/>
  <c r="R44" i="1"/>
  <c r="T43" i="1"/>
  <c r="V42" i="1"/>
  <c r="X41" i="1"/>
  <c r="R40" i="1"/>
  <c r="T39" i="1"/>
  <c r="V38" i="1"/>
  <c r="X37" i="1"/>
  <c r="R36" i="1"/>
  <c r="T35" i="1"/>
  <c r="V34" i="1"/>
  <c r="X33" i="1"/>
  <c r="R32" i="1"/>
  <c r="V31" i="1"/>
  <c r="R30" i="1"/>
  <c r="V29" i="1"/>
  <c r="R28" i="1"/>
  <c r="V27" i="1"/>
  <c r="R26" i="1"/>
  <c r="V25" i="1"/>
  <c r="R24" i="1"/>
  <c r="V23" i="1"/>
  <c r="R22" i="1"/>
  <c r="V21" i="1"/>
  <c r="R20" i="1"/>
  <c r="V19" i="1"/>
  <c r="R18" i="1"/>
  <c r="V17" i="1"/>
  <c r="R16" i="1"/>
  <c r="V15" i="1"/>
  <c r="R14" i="1"/>
  <c r="V13" i="1"/>
  <c r="Y48" i="1"/>
  <c r="Q48" i="1"/>
  <c r="S47" i="1"/>
  <c r="U46" i="1"/>
  <c r="W45" i="1"/>
  <c r="Y44" i="1"/>
  <c r="Q44" i="1"/>
  <c r="S43" i="1"/>
  <c r="U42" i="1"/>
  <c r="W41" i="1"/>
  <c r="Y40" i="1"/>
  <c r="Q40" i="1"/>
  <c r="S39" i="1"/>
  <c r="U38" i="1"/>
  <c r="W37" i="1"/>
  <c r="Y36" i="1"/>
  <c r="Q36" i="1"/>
  <c r="S35" i="1"/>
  <c r="U34" i="1"/>
  <c r="W33" i="1"/>
  <c r="Y32" i="1"/>
  <c r="Q32" i="1"/>
  <c r="U31" i="1"/>
  <c r="Y30" i="1"/>
  <c r="Q30" i="1"/>
  <c r="U29" i="1"/>
  <c r="Y28" i="1"/>
  <c r="Q28" i="1"/>
  <c r="U27" i="1"/>
  <c r="Y26" i="1"/>
  <c r="Q26" i="1"/>
  <c r="U25" i="1"/>
  <c r="Y24" i="1"/>
  <c r="Q24" i="1"/>
  <c r="U23" i="1"/>
  <c r="Y22" i="1"/>
  <c r="Q22" i="1"/>
  <c r="U21" i="1"/>
  <c r="Y20" i="1"/>
  <c r="Q20" i="1"/>
  <c r="U19" i="1"/>
  <c r="Y18" i="1"/>
  <c r="Q18" i="1"/>
  <c r="U17" i="1"/>
  <c r="Y16" i="1"/>
  <c r="Q16" i="1"/>
  <c r="U15" i="1"/>
  <c r="Y14" i="1"/>
  <c r="Q14" i="1"/>
  <c r="P25" i="1"/>
  <c r="O25" i="1"/>
  <c r="P17" i="1"/>
  <c r="O17" i="1"/>
  <c r="T33" i="3"/>
  <c r="X33" i="3"/>
  <c r="W33" i="3"/>
  <c r="U37" i="3"/>
  <c r="T32" i="3"/>
  <c r="W32" i="3"/>
  <c r="X32" i="3"/>
  <c r="X30" i="3"/>
  <c r="T30" i="3"/>
  <c r="W30" i="3"/>
  <c r="P19" i="1"/>
  <c r="O19" i="1"/>
  <c r="P24" i="1"/>
  <c r="O24" i="1"/>
  <c r="T29" i="3"/>
  <c r="W29" i="3"/>
  <c r="X29" i="3"/>
  <c r="P13" i="1"/>
  <c r="O13" i="1"/>
  <c r="P30" i="1"/>
  <c r="O30" i="1"/>
  <c r="P20" i="1"/>
  <c r="O20" i="1"/>
  <c r="P32" i="1"/>
  <c r="O32" i="1"/>
  <c r="P28" i="1"/>
  <c r="O28" i="1"/>
  <c r="W11" i="1"/>
  <c r="P26" i="1"/>
  <c r="O26" i="1"/>
  <c r="P14" i="1"/>
  <c r="O14" i="1"/>
  <c r="P21" i="1"/>
  <c r="O21" i="1"/>
  <c r="P29" i="1"/>
  <c r="O29" i="1"/>
  <c r="W28" i="3"/>
  <c r="X28" i="3"/>
  <c r="T28" i="3"/>
  <c r="T25" i="3"/>
  <c r="W25" i="3"/>
  <c r="X25" i="3"/>
  <c r="P27" i="1"/>
  <c r="O27" i="1"/>
  <c r="T24" i="3"/>
  <c r="X24" i="3"/>
  <c r="W24" i="3"/>
  <c r="T21" i="3"/>
  <c r="W21" i="3"/>
  <c r="X21" i="3"/>
  <c r="S37" i="3"/>
  <c r="P16" i="1"/>
  <c r="O16" i="1"/>
  <c r="P15" i="1"/>
  <c r="O15" i="1"/>
  <c r="P23" i="1"/>
  <c r="O23" i="1"/>
  <c r="P31" i="1"/>
  <c r="O31" i="1"/>
  <c r="T20" i="3"/>
  <c r="T37" i="3"/>
  <c r="X20" i="3"/>
  <c r="Y26" i="3"/>
  <c r="W20" i="3"/>
  <c r="W37" i="3"/>
  <c r="X34" i="3"/>
  <c r="W34" i="3"/>
  <c r="T34" i="3"/>
  <c r="P18" i="1"/>
  <c r="O18" i="1"/>
  <c r="X37" i="3"/>
  <c r="X39" i="3"/>
  <c r="Y35" i="3"/>
  <c r="O9" i="1"/>
</calcChain>
</file>

<file path=xl/sharedStrings.xml><?xml version="1.0" encoding="utf-8"?>
<sst xmlns="http://schemas.openxmlformats.org/spreadsheetml/2006/main" count="298" uniqueCount="160">
  <si>
    <t>Datum</t>
  </si>
  <si>
    <t>Ballen</t>
  </si>
  <si>
    <t>Baan</t>
  </si>
  <si>
    <t>Soort</t>
  </si>
  <si>
    <t>S of M</t>
  </si>
  <si>
    <t>9 of 18</t>
  </si>
  <si>
    <t>mand</t>
  </si>
  <si>
    <t>Score</t>
  </si>
  <si>
    <t>opm</t>
  </si>
  <si>
    <t>-</t>
  </si>
  <si>
    <t>4-5-7</t>
  </si>
  <si>
    <t>4-5-7+bl</t>
  </si>
  <si>
    <t>coudewater 5 en 5 driver</t>
  </si>
  <si>
    <t>ameland</t>
  </si>
  <si>
    <t>1 t/m 7 par +1</t>
  </si>
  <si>
    <t>hole</t>
  </si>
  <si>
    <t>par</t>
  </si>
  <si>
    <t>S.I.</t>
  </si>
  <si>
    <t>stablefort</t>
  </si>
  <si>
    <t>Handicap</t>
  </si>
  <si>
    <t>BHCP</t>
  </si>
  <si>
    <t>Vught</t>
  </si>
  <si>
    <t>18 holes</t>
  </si>
  <si>
    <t>heren</t>
  </si>
  <si>
    <t>p/hole minstens</t>
  </si>
  <si>
    <t>man</t>
  </si>
  <si>
    <t>vrouw</t>
  </si>
  <si>
    <t>sr74</t>
  </si>
  <si>
    <t>man/vrouw</t>
  </si>
  <si>
    <t>s</t>
  </si>
  <si>
    <t>soep</t>
  </si>
  <si>
    <t>max</t>
  </si>
  <si>
    <t>aantal</t>
  </si>
  <si>
    <t>extra</t>
  </si>
  <si>
    <t>elke</t>
  </si>
  <si>
    <t>score</t>
  </si>
  <si>
    <t>slagen</t>
  </si>
  <si>
    <t>result</t>
  </si>
  <si>
    <t>nee</t>
  </si>
  <si>
    <t>ja</t>
  </si>
  <si>
    <t>abs</t>
  </si>
  <si>
    <t>10/1</t>
  </si>
  <si>
    <t>11/2</t>
  </si>
  <si>
    <t>12/3</t>
  </si>
  <si>
    <t>13/4</t>
  </si>
  <si>
    <t>14/5</t>
  </si>
  <si>
    <t>15/6</t>
  </si>
  <si>
    <t>16/7</t>
  </si>
  <si>
    <t>17/8</t>
  </si>
  <si>
    <t>18/9</t>
  </si>
  <si>
    <t>9 holes</t>
  </si>
  <si>
    <t>dames</t>
  </si>
  <si>
    <t>holes 18 of 9</t>
  </si>
  <si>
    <t xml:space="preserve">lijst </t>
  </si>
  <si>
    <t>lijst</t>
  </si>
  <si>
    <t>invoer</t>
  </si>
  <si>
    <t>check</t>
  </si>
  <si>
    <t>=</t>
  </si>
  <si>
    <t>coudewater</t>
  </si>
  <si>
    <t>m</t>
  </si>
  <si>
    <t>0-2</t>
  </si>
  <si>
    <t>0=2</t>
  </si>
  <si>
    <t>coudewater  drivers</t>
  </si>
  <si>
    <t>rest</t>
  </si>
  <si>
    <t>vught 5-4-7</t>
  </si>
  <si>
    <t>coudewater  5-7-9</t>
  </si>
  <si>
    <t>handicap</t>
  </si>
  <si>
    <t>scores</t>
  </si>
  <si>
    <t>Coudewater 5 4 7chip</t>
  </si>
  <si>
    <t>jongste datum</t>
  </si>
  <si>
    <t>20e daarna</t>
  </si>
  <si>
    <t>DATUM VERSCHIL</t>
  </si>
  <si>
    <t>stable</t>
  </si>
  <si>
    <t>qualifi</t>
  </si>
  <si>
    <t>q</t>
  </si>
  <si>
    <t>vught</t>
  </si>
  <si>
    <t>rang</t>
  </si>
  <si>
    <t>slechts 20</t>
  </si>
  <si>
    <t xml:space="preserve">vught 5,4 </t>
  </si>
  <si>
    <t>dag</t>
  </si>
  <si>
    <t/>
  </si>
  <si>
    <t xml:space="preserve">citerium </t>
  </si>
  <si>
    <t>valkenswaard</t>
  </si>
  <si>
    <t>incl dubbel</t>
  </si>
  <si>
    <t>presidentscup</t>
  </si>
  <si>
    <t>all-time</t>
  </si>
  <si>
    <t>game-play marco</t>
  </si>
  <si>
    <t>game-play ineke</t>
  </si>
  <si>
    <t>game-play rolf</t>
  </si>
  <si>
    <t>game-play plillipe</t>
  </si>
  <si>
    <t>vught wo heren</t>
  </si>
  <si>
    <t>5,4,7  voetenstand 100 mtr</t>
  </si>
  <si>
    <t>soep vught</t>
  </si>
  <si>
    <t xml:space="preserve">s   </t>
  </si>
  <si>
    <t>coudewater 4,hybrid 5 en S</t>
  </si>
  <si>
    <t>vandaag</t>
  </si>
  <si>
    <t xml:space="preserve">5-7-S en P </t>
  </si>
  <si>
    <t>4-5-p</t>
  </si>
  <si>
    <t>maandbeker table</t>
  </si>
  <si>
    <t>coude 4-7,put</t>
  </si>
  <si>
    <t>coude</t>
  </si>
  <si>
    <t>2 ball 1 stick</t>
  </si>
  <si>
    <t>coude 4,7,S</t>
  </si>
  <si>
    <t>Vught 4,7,putter</t>
  </si>
  <si>
    <t>incl dubbele</t>
  </si>
  <si>
    <t>ballenavond</t>
  </si>
  <si>
    <t xml:space="preserve"> </t>
  </si>
  <si>
    <t>?</t>
  </si>
  <si>
    <t>oefenronde</t>
  </si>
  <si>
    <t>strokeplay vught ronde1</t>
  </si>
  <si>
    <t>strokeplay vught ronde2</t>
  </si>
  <si>
    <t>hybri en 7 holes</t>
  </si>
  <si>
    <t>4-5--hybrid 5 en 9 holes x2 bal</t>
  </si>
  <si>
    <t>vught wo heren (+4 eerste 9)</t>
  </si>
  <si>
    <t>vught wo heren '+4 eerste 9</t>
  </si>
  <si>
    <t xml:space="preserve">wo heren gestaakt </t>
  </si>
  <si>
    <t>driver hybrid</t>
  </si>
  <si>
    <t>hybrid 5 en 7 en 8</t>
  </si>
  <si>
    <t>was 43,7, pcc wo heren neary</t>
  </si>
  <si>
    <t>S</t>
  </si>
  <si>
    <t>op datum gesorteerd met als criterim Qualifing</t>
  </si>
  <si>
    <t>restant verdelen over 1e</t>
  </si>
  <si>
    <t>Hybri 3 en 5 t.o.v. ijzer4</t>
  </si>
  <si>
    <t>3 --</t>
  </si>
  <si>
    <t>Ballenavond</t>
  </si>
  <si>
    <t>cr</t>
  </si>
  <si>
    <t>sr</t>
  </si>
  <si>
    <t>course h</t>
  </si>
  <si>
    <t>ngf</t>
  </si>
  <si>
    <t>dagresultaat golfclub vught</t>
  </si>
  <si>
    <t xml:space="preserve">coudewater 1e </t>
  </si>
  <si>
    <t>*</t>
  </si>
  <si>
    <t>of</t>
  </si>
  <si>
    <t>=ZOEKEN(2;1/(1-ISLEEG(A1:Z1));A1:Z1)</t>
  </si>
  <si>
    <t>=ZOEKEN(2;1/(A1:Z1&lt;&gt;"");A1:Z1)</t>
  </si>
  <si>
    <t>opgezocht in handicap tabel</t>
  </si>
  <si>
    <t>result dag stb</t>
  </si>
  <si>
    <t>excl correctie speciale score 41,1  en '7' correctie</t>
  </si>
  <si>
    <t>whs</t>
  </si>
  <si>
    <t>2X9 helden Par29  baan</t>
  </si>
  <si>
    <t>w+Q56hs handicap</t>
  </si>
  <si>
    <t>Heren</t>
  </si>
  <si>
    <t>4 en 9</t>
  </si>
  <si>
    <t>Heren, 9 en 8</t>
  </si>
  <si>
    <t>ballenavond, neary op 8</t>
  </si>
  <si>
    <t>x25</t>
  </si>
  <si>
    <t>mandjes</t>
  </si>
  <si>
    <t>4-7-hybride 5</t>
  </si>
  <si>
    <t>Heren peter eduard</t>
  </si>
  <si>
    <t xml:space="preserve">Pitch put Maurik </t>
  </si>
  <si>
    <t>4,7,9</t>
  </si>
  <si>
    <t>heet 4 en 5 water</t>
  </si>
  <si>
    <t>5 en 4 goed</t>
  </si>
  <si>
    <t>Heren met Wiet</t>
  </si>
  <si>
    <t>4 en 9 + rondje</t>
  </si>
  <si>
    <t>5-4 en rondje</t>
  </si>
  <si>
    <t xml:space="preserve">wo heren </t>
  </si>
  <si>
    <t>4 en 5 , 2 ballen rondje</t>
  </si>
  <si>
    <t>felix en 4 holes</t>
  </si>
  <si>
    <t>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</si>
</sst>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;@"/>
    <numFmt numFmtId="165" formatCode="0.0"/>
    <numFmt numFmtId="166" formatCode="d/mm/yy;@"/>
    <numFmt numFmtId="167" formatCode="yyyy/mm/dd;@"/>
  </numFmts>
  <fonts count="2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Helvetica Neue"/>
      <family val="2"/>
    </font>
    <font>
      <sz val="10"/>
      <color theme="1"/>
      <name val="Aptos Narrow"/>
      <scheme val="minor"/>
    </font>
    <font>
      <i/>
      <sz val="10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i/>
      <sz val="12"/>
      <color rgb="FFC00000"/>
      <name val="Aptos Narrow"/>
      <scheme val="minor"/>
    </font>
    <font>
      <sz val="10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Consolas"/>
      <family val="2"/>
    </font>
    <font>
      <sz val="12"/>
      <name val="Aptos Narrow"/>
      <family val="2"/>
      <scheme val="minor"/>
    </font>
    <font>
      <sz val="9"/>
      <color rgb="FF000000"/>
      <name val="Helvetica Neue"/>
      <family val="2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9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2" borderId="1" xfId="0" applyFill="1" applyBorder="1"/>
    <xf numFmtId="14" fontId="0" fillId="0" borderId="1" xfId="0" quotePrefix="1" applyNumberFormat="1" applyBorder="1"/>
    <xf numFmtId="0" fontId="2" fillId="0" borderId="0" xfId="0" applyFont="1"/>
    <xf numFmtId="0" fontId="1" fillId="0" borderId="0" xfId="0" applyFont="1"/>
    <xf numFmtId="0" fontId="0" fillId="3" borderId="0" xfId="0" applyFill="1"/>
    <xf numFmtId="165" fontId="0" fillId="3" borderId="0" xfId="0" applyNumberFormat="1" applyFill="1"/>
    <xf numFmtId="0" fontId="0" fillId="4" borderId="0" xfId="0" applyFill="1"/>
    <xf numFmtId="165" fontId="0" fillId="4" borderId="0" xfId="0" applyNumberFormat="1" applyFill="1"/>
    <xf numFmtId="165" fontId="3" fillId="5" borderId="0" xfId="0" applyNumberFormat="1" applyFont="1" applyFill="1"/>
    <xf numFmtId="2" fontId="0" fillId="0" borderId="0" xfId="0" applyNumberFormat="1"/>
    <xf numFmtId="49" fontId="0" fillId="0" borderId="0" xfId="0" applyNumberFormat="1"/>
    <xf numFmtId="0" fontId="0" fillId="6" borderId="0" xfId="0" applyFill="1"/>
    <xf numFmtId="0" fontId="1" fillId="6" borderId="0" xfId="0" applyFont="1" applyFill="1"/>
    <xf numFmtId="0" fontId="0" fillId="0" borderId="2" xfId="0" applyBorder="1"/>
    <xf numFmtId="0" fontId="0" fillId="0" borderId="3" xfId="0" applyBorder="1"/>
    <xf numFmtId="0" fontId="0" fillId="7" borderId="1" xfId="0" applyFill="1" applyBorder="1"/>
    <xf numFmtId="165" fontId="2" fillId="0" borderId="0" xfId="0" applyNumberFormat="1" applyFont="1"/>
    <xf numFmtId="0" fontId="4" fillId="0" borderId="0" xfId="0" applyFont="1"/>
    <xf numFmtId="0" fontId="5" fillId="3" borderId="0" xfId="0" applyFont="1" applyFill="1"/>
    <xf numFmtId="165" fontId="0" fillId="0" borderId="0" xfId="0" applyNumberFormat="1"/>
    <xf numFmtId="165" fontId="2" fillId="8" borderId="0" xfId="0" applyNumberFormat="1" applyFont="1" applyFill="1" applyProtection="1">
      <protection locked="0"/>
    </xf>
    <xf numFmtId="165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quotePrefix="1"/>
    <xf numFmtId="0" fontId="0" fillId="8" borderId="0" xfId="0" applyFill="1" applyProtection="1">
      <protection locked="0"/>
    </xf>
    <xf numFmtId="0" fontId="6" fillId="7" borderId="0" xfId="0" applyFont="1" applyFill="1"/>
    <xf numFmtId="0" fontId="0" fillId="0" borderId="1" xfId="0" applyBorder="1" applyAlignment="1">
      <alignment horizontal="left"/>
    </xf>
    <xf numFmtId="0" fontId="4" fillId="9" borderId="1" xfId="0" applyFont="1" applyFill="1" applyBorder="1"/>
    <xf numFmtId="0" fontId="0" fillId="10" borderId="1" xfId="0" applyFill="1" applyBorder="1"/>
    <xf numFmtId="0" fontId="0" fillId="7" borderId="1" xfId="0" applyFill="1" applyBorder="1" applyAlignment="1">
      <alignment horizontal="left"/>
    </xf>
    <xf numFmtId="0" fontId="0" fillId="7" borderId="1" xfId="0" quotePrefix="1" applyFill="1" applyBorder="1" applyAlignment="1">
      <alignment horizontal="left"/>
    </xf>
    <xf numFmtId="16" fontId="0" fillId="0" borderId="1" xfId="0" quotePrefix="1" applyNumberFormat="1" applyBorder="1" applyAlignment="1">
      <alignment horizontal="left"/>
    </xf>
    <xf numFmtId="0" fontId="0" fillId="0" borderId="1" xfId="0" quotePrefix="1" applyBorder="1" applyAlignment="1">
      <alignment horizontal="left"/>
    </xf>
    <xf numFmtId="16" fontId="0" fillId="7" borderId="1" xfId="0" quotePrefix="1" applyNumberFormat="1" applyFill="1" applyBorder="1" applyAlignment="1">
      <alignment horizontal="left"/>
    </xf>
    <xf numFmtId="0" fontId="7" fillId="11" borderId="1" xfId="0" applyFont="1" applyFill="1" applyBorder="1"/>
    <xf numFmtId="0" fontId="8" fillId="0" borderId="0" xfId="0" applyFont="1"/>
    <xf numFmtId="0" fontId="0" fillId="2" borderId="4" xfId="0" applyFill="1" applyBorder="1"/>
    <xf numFmtId="0" fontId="5" fillId="0" borderId="0" xfId="0" applyFont="1"/>
    <xf numFmtId="164" fontId="9" fillId="0" borderId="0" xfId="0" applyNumberFormat="1" applyFont="1"/>
    <xf numFmtId="164" fontId="9" fillId="0" borderId="1" xfId="0" applyNumberFormat="1" applyFont="1" applyBorder="1"/>
    <xf numFmtId="164" fontId="9" fillId="2" borderId="1" xfId="0" applyNumberFormat="1" applyFont="1" applyFill="1" applyBorder="1"/>
    <xf numFmtId="166" fontId="9" fillId="0" borderId="1" xfId="0" applyNumberFormat="1" applyFont="1" applyBorder="1"/>
    <xf numFmtId="166" fontId="10" fillId="0" borderId="1" xfId="0" applyNumberFormat="1" applyFont="1" applyBorder="1"/>
    <xf numFmtId="166" fontId="9" fillId="0" borderId="0" xfId="0" applyNumberFormat="1" applyFont="1"/>
    <xf numFmtId="166" fontId="0" fillId="0" borderId="0" xfId="0" applyNumberFormat="1"/>
    <xf numFmtId="0" fontId="11" fillId="0" borderId="0" xfId="0" applyFont="1"/>
    <xf numFmtId="165" fontId="11" fillId="0" borderId="0" xfId="0" applyNumberFormat="1" applyFont="1"/>
    <xf numFmtId="167" fontId="11" fillId="0" borderId="0" xfId="0" applyNumberFormat="1" applyFont="1"/>
    <xf numFmtId="0" fontId="1" fillId="0" borderId="0" xfId="0" quotePrefix="1" applyFont="1"/>
    <xf numFmtId="165" fontId="0" fillId="0" borderId="0" xfId="0" applyNumberFormat="1" applyProtection="1">
      <protection locked="0"/>
    </xf>
    <xf numFmtId="165" fontId="12" fillId="0" borderId="0" xfId="0" applyNumberFormat="1" applyFont="1" applyProtection="1">
      <protection locked="0"/>
    </xf>
    <xf numFmtId="165" fontId="1" fillId="0" borderId="5" xfId="0" applyNumberFormat="1" applyFont="1" applyBorder="1"/>
    <xf numFmtId="1" fontId="1" fillId="0" borderId="6" xfId="0" applyNumberFormat="1" applyFont="1" applyBorder="1"/>
    <xf numFmtId="167" fontId="11" fillId="0" borderId="6" xfId="0" applyNumberFormat="1" applyFont="1" applyBorder="1"/>
    <xf numFmtId="1" fontId="11" fillId="0" borderId="6" xfId="0" applyNumberFormat="1" applyFont="1" applyBorder="1"/>
    <xf numFmtId="0" fontId="11" fillId="0" borderId="6" xfId="0" applyFont="1" applyBorder="1"/>
    <xf numFmtId="0" fontId="0" fillId="0" borderId="7" xfId="0" applyBorder="1"/>
    <xf numFmtId="165" fontId="1" fillId="0" borderId="8" xfId="0" applyNumberFormat="1" applyFont="1" applyBorder="1"/>
    <xf numFmtId="1" fontId="1" fillId="0" borderId="0" xfId="0" applyNumberFormat="1" applyFont="1"/>
    <xf numFmtId="1" fontId="11" fillId="0" borderId="0" xfId="0" applyNumberFormat="1" applyFont="1"/>
    <xf numFmtId="0" fontId="0" fillId="0" borderId="9" xfId="0" applyBorder="1"/>
    <xf numFmtId="167" fontId="13" fillId="0" borderId="0" xfId="0" applyNumberFormat="1" applyFont="1"/>
    <xf numFmtId="165" fontId="1" fillId="0" borderId="2" xfId="0" applyNumberFormat="1" applyFont="1" applyBorder="1"/>
    <xf numFmtId="1" fontId="1" fillId="0" borderId="3" xfId="0" applyNumberFormat="1" applyFont="1" applyBorder="1"/>
    <xf numFmtId="167" fontId="11" fillId="0" borderId="3" xfId="0" applyNumberFormat="1" applyFont="1" applyBorder="1"/>
    <xf numFmtId="1" fontId="11" fillId="0" borderId="3" xfId="0" applyNumberFormat="1" applyFont="1" applyBorder="1"/>
    <xf numFmtId="0" fontId="11" fillId="0" borderId="3" xfId="0" applyFont="1" applyBorder="1"/>
    <xf numFmtId="165" fontId="11" fillId="0" borderId="3" xfId="0" applyNumberFormat="1" applyFont="1" applyBorder="1"/>
    <xf numFmtId="0" fontId="0" fillId="0" borderId="10" xfId="0" applyBorder="1"/>
    <xf numFmtId="0" fontId="14" fillId="0" borderId="0" xfId="0" applyFont="1"/>
    <xf numFmtId="0" fontId="0" fillId="0" borderId="8" xfId="0" applyBorder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14" fontId="4" fillId="0" borderId="0" xfId="0" applyNumberFormat="1" applyFont="1"/>
    <xf numFmtId="0" fontId="0" fillId="0" borderId="1" xfId="0" quotePrefix="1" applyBorder="1"/>
    <xf numFmtId="17" fontId="0" fillId="0" borderId="1" xfId="0" applyNumberFormat="1" applyBorder="1"/>
    <xf numFmtId="0" fontId="0" fillId="12" borderId="0" xfId="0" applyFill="1"/>
    <xf numFmtId="0" fontId="0" fillId="12" borderId="1" xfId="0" applyFill="1" applyBorder="1"/>
    <xf numFmtId="0" fontId="0" fillId="13" borderId="0" xfId="0" applyFill="1"/>
    <xf numFmtId="0" fontId="13" fillId="0" borderId="0" xfId="0" applyFont="1"/>
    <xf numFmtId="165" fontId="13" fillId="0" borderId="0" xfId="0" applyNumberFormat="1" applyFont="1"/>
    <xf numFmtId="0" fontId="13" fillId="0" borderId="0" xfId="0" quotePrefix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13" borderId="16" xfId="0" applyFill="1" applyBorder="1"/>
    <xf numFmtId="0" fontId="0" fillId="0" borderId="16" xfId="0" applyBorder="1"/>
    <xf numFmtId="166" fontId="9" fillId="0" borderId="17" xfId="0" applyNumberFormat="1" applyFont="1" applyBorder="1"/>
    <xf numFmtId="0" fontId="0" fillId="0" borderId="17" xfId="0" applyBorder="1"/>
    <xf numFmtId="0" fontId="9" fillId="0" borderId="0" xfId="0" applyFont="1"/>
    <xf numFmtId="0" fontId="0" fillId="14" borderId="1" xfId="0" applyFill="1" applyBorder="1"/>
    <xf numFmtId="0" fontId="15" fillId="0" borderId="0" xfId="0" applyFont="1"/>
    <xf numFmtId="0" fontId="11" fillId="0" borderId="0" xfId="0" quotePrefix="1" applyFont="1"/>
    <xf numFmtId="0" fontId="16" fillId="0" borderId="0" xfId="0" applyFont="1"/>
    <xf numFmtId="0" fontId="16" fillId="0" borderId="0" xfId="0" quotePrefix="1" applyFont="1"/>
    <xf numFmtId="0" fontId="16" fillId="0" borderId="0" xfId="0" applyFont="1" applyAlignment="1">
      <alignment horizontal="center"/>
    </xf>
    <xf numFmtId="1" fontId="17" fillId="0" borderId="0" xfId="0" applyNumberFormat="1" applyFont="1"/>
    <xf numFmtId="1" fontId="18" fillId="0" borderId="0" xfId="0" applyNumberFormat="1" applyFont="1"/>
    <xf numFmtId="1" fontId="19" fillId="0" borderId="0" xfId="0" applyNumberFormat="1" applyFont="1"/>
    <xf numFmtId="0" fontId="0" fillId="0" borderId="0" xfId="0" applyAlignment="1">
      <alignment horizontal="right"/>
    </xf>
    <xf numFmtId="16" fontId="0" fillId="0" borderId="1" xfId="0" applyNumberFormat="1" applyBorder="1"/>
    <xf numFmtId="167" fontId="20" fillId="0" borderId="0" xfId="0" applyNumberFormat="1" applyFont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18" fillId="0" borderId="0" xfId="0" applyFont="1"/>
    <xf numFmtId="167" fontId="18" fillId="0" borderId="0" xfId="0" applyNumberFormat="1" applyFont="1"/>
    <xf numFmtId="167" fontId="22" fillId="0" borderId="0" xfId="0" applyNumberFormat="1" applyFont="1" applyProtection="1">
      <protection locked="0"/>
    </xf>
    <xf numFmtId="0" fontId="23" fillId="0" borderId="0" xfId="0" applyFont="1"/>
  </cellXfs>
  <cellStyles count="1">
    <cellStyle name="Standaard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F955-565B-9945-9FE3-22A763A70D58}">
  <sheetPr codeName="Blad1"/>
  <dimension ref="A1:AH131"/>
  <sheetViews>
    <sheetView tabSelected="1" topLeftCell="B81" zoomScale="106" workbookViewId="0">
      <selection activeCell="H101" sqref="H101"/>
    </sheetView>
  </sheetViews>
  <sheetFormatPr baseColWidth="10" defaultColWidth="10.83203125" defaultRowHeight="16" x14ac:dyDescent="0.2"/>
  <cols>
    <col min="3" max="3" width="11.5" customWidth="1"/>
    <col min="4" max="4" width="8.6640625" style="41" customWidth="1"/>
    <col min="5" max="5" width="9.1640625" customWidth="1"/>
    <col min="6" max="6" width="6.1640625" customWidth="1"/>
    <col min="7" max="7" width="5.6640625" customWidth="1"/>
    <col min="8" max="9" width="6.5" customWidth="1"/>
    <col min="10" max="11" width="7.83203125" customWidth="1"/>
    <col min="12" max="12" width="25.5" customWidth="1"/>
    <col min="14" max="14" width="5.6640625" customWidth="1"/>
    <col min="15" max="15" width="8.6640625" customWidth="1"/>
    <col min="16" max="16" width="5.6640625" customWidth="1"/>
    <col min="17" max="17" width="11.1640625" customWidth="1"/>
    <col min="18" max="18" width="5.33203125" customWidth="1"/>
    <col min="19" max="19" width="5.6640625" customWidth="1"/>
    <col min="20" max="20" width="6.5" customWidth="1"/>
    <col min="21" max="22" width="3.1640625" customWidth="1"/>
    <col min="23" max="23" width="6" customWidth="1"/>
    <col min="24" max="24" width="12.83203125" customWidth="1"/>
    <col min="25" max="25" width="23" customWidth="1"/>
    <col min="26" max="26" width="6" customWidth="1"/>
    <col min="27" max="27" width="5" customWidth="1"/>
    <col min="28" max="28" width="1.33203125" customWidth="1"/>
    <col min="29" max="30" width="5" customWidth="1"/>
    <col min="31" max="31" width="2.1640625" customWidth="1"/>
    <col min="32" max="33" width="5" customWidth="1"/>
    <col min="34" max="34" width="1.6640625" customWidth="1"/>
    <col min="35" max="36" width="5" customWidth="1"/>
    <col min="37" max="37" width="1.33203125" customWidth="1"/>
    <col min="38" max="38" width="5" customWidth="1"/>
  </cols>
  <sheetData>
    <row r="1" spans="1:34" x14ac:dyDescent="0.2">
      <c r="A1" s="20"/>
      <c r="B1" s="20"/>
      <c r="C1" s="20"/>
    </row>
    <row r="2" spans="1:34" x14ac:dyDescent="0.2">
      <c r="A2" s="20"/>
      <c r="B2" s="20"/>
      <c r="C2" s="20"/>
      <c r="O2" s="22"/>
      <c r="Q2" s="19"/>
      <c r="R2" s="19"/>
      <c r="S2" s="19"/>
      <c r="U2" s="22"/>
    </row>
    <row r="3" spans="1:34" x14ac:dyDescent="0.2">
      <c r="A3" s="20"/>
      <c r="B3" s="20"/>
      <c r="C3" s="20"/>
      <c r="D3" s="41" t="s">
        <v>69</v>
      </c>
      <c r="E3" s="47">
        <f>+D13</f>
        <v>45058</v>
      </c>
      <c r="F3" s="1"/>
      <c r="I3" t="s">
        <v>81</v>
      </c>
      <c r="J3" s="6" t="s">
        <v>74</v>
      </c>
      <c r="K3" s="6"/>
      <c r="O3" s="22"/>
      <c r="Q3" s="19"/>
      <c r="R3" s="19"/>
      <c r="S3" s="19"/>
      <c r="U3" s="22"/>
    </row>
    <row r="4" spans="1:34" x14ac:dyDescent="0.2">
      <c r="A4" s="20"/>
      <c r="B4" s="20"/>
      <c r="C4" s="20"/>
      <c r="D4" s="41" t="s">
        <v>70</v>
      </c>
      <c r="O4" s="22"/>
      <c r="Q4" s="13"/>
      <c r="R4" s="13"/>
      <c r="S4" s="13"/>
      <c r="T4" s="13"/>
      <c r="U4" s="13"/>
    </row>
    <row r="5" spans="1:34" x14ac:dyDescent="0.2">
      <c r="A5" s="20"/>
      <c r="B5" s="20"/>
      <c r="C5" s="20"/>
      <c r="O5" s="22">
        <v>20</v>
      </c>
      <c r="Q5" s="6"/>
      <c r="R5" s="6"/>
      <c r="S5" s="6"/>
      <c r="U5" s="6"/>
      <c r="V5" s="6"/>
      <c r="W5" s="6"/>
      <c r="X5" s="6"/>
      <c r="Y5" s="6"/>
      <c r="Z5" s="6"/>
    </row>
    <row r="6" spans="1:34" x14ac:dyDescent="0.2">
      <c r="A6" s="20"/>
      <c r="B6" s="20"/>
      <c r="C6" s="20"/>
      <c r="O6" s="22" t="s">
        <v>19</v>
      </c>
      <c r="P6" t="s">
        <v>83</v>
      </c>
      <c r="Q6" s="6"/>
      <c r="R6" s="6"/>
      <c r="S6" s="6"/>
      <c r="U6" s="6"/>
      <c r="V6" s="6"/>
      <c r="W6" s="6"/>
      <c r="X6" s="6"/>
      <c r="Y6" s="6"/>
      <c r="Z6" s="6"/>
    </row>
    <row r="7" spans="1:34" x14ac:dyDescent="0.2">
      <c r="A7" s="20"/>
      <c r="B7" s="20"/>
      <c r="C7" s="20"/>
      <c r="D7" s="42"/>
      <c r="E7" s="2">
        <v>2024</v>
      </c>
      <c r="F7" s="2"/>
      <c r="G7" s="2"/>
      <c r="H7" s="2"/>
      <c r="I7" s="2"/>
      <c r="J7" s="2" t="s">
        <v>67</v>
      </c>
      <c r="K7" s="2"/>
      <c r="L7" s="2"/>
      <c r="O7" s="22"/>
      <c r="Q7" s="51"/>
      <c r="R7" s="6"/>
      <c r="S7" s="6"/>
      <c r="AA7" s="22"/>
      <c r="AB7" s="22"/>
      <c r="AD7" s="22"/>
    </row>
    <row r="8" spans="1:34" x14ac:dyDescent="0.2">
      <c r="A8" s="20"/>
      <c r="B8" s="20"/>
      <c r="C8" s="20"/>
      <c r="D8" s="42" t="s">
        <v>145</v>
      </c>
      <c r="E8" s="81">
        <f>+E9*25</f>
        <v>2400</v>
      </c>
      <c r="F8" s="2"/>
      <c r="G8" s="2"/>
      <c r="H8" s="2"/>
      <c r="I8" s="2"/>
      <c r="J8" s="2"/>
      <c r="K8" s="2"/>
      <c r="L8" s="2"/>
      <c r="O8" s="22"/>
      <c r="Q8" s="51" t="s">
        <v>137</v>
      </c>
      <c r="R8" s="6"/>
      <c r="S8" s="6"/>
      <c r="AA8" s="22"/>
      <c r="AB8" s="22"/>
      <c r="AD8" s="22"/>
    </row>
    <row r="9" spans="1:34" x14ac:dyDescent="0.2">
      <c r="A9" s="20"/>
      <c r="B9" s="20"/>
      <c r="C9" s="20"/>
      <c r="D9" s="42" t="s">
        <v>146</v>
      </c>
      <c r="E9" s="2">
        <f>SUM(E13:E115)</f>
        <v>96</v>
      </c>
      <c r="F9" s="2"/>
      <c r="G9" s="2">
        <f>COUNTIF(G13:G115,"s")+COUNTIF(G13:G115,"m")</f>
        <v>43</v>
      </c>
      <c r="H9" s="2"/>
      <c r="I9" s="2"/>
      <c r="J9" s="2">
        <f>COUNTIF(J13:J115,"&gt;0")</f>
        <v>38</v>
      </c>
      <c r="K9" s="2"/>
      <c r="L9" s="2" t="b">
        <v>1</v>
      </c>
      <c r="N9" s="24"/>
      <c r="O9" s="53">
        <f>AVERAGEIF(O13:O32,"&gt;0")</f>
        <v>47.975000000000009</v>
      </c>
      <c r="P9" t="s">
        <v>104</v>
      </c>
      <c r="Q9" s="6"/>
      <c r="R9" s="6"/>
      <c r="S9" s="6"/>
      <c r="U9" s="6"/>
      <c r="V9" s="6"/>
      <c r="W9" s="6"/>
      <c r="X9" s="6"/>
      <c r="Y9" s="6"/>
      <c r="Z9" s="6"/>
      <c r="AA9" s="22"/>
      <c r="AB9" s="22"/>
      <c r="AD9" s="22"/>
      <c r="AG9" s="40"/>
      <c r="AH9" s="40"/>
    </row>
    <row r="10" spans="1:34" x14ac:dyDescent="0.2">
      <c r="A10" s="20"/>
      <c r="B10" s="20"/>
      <c r="C10" s="20"/>
      <c r="D10" s="43"/>
      <c r="E10" s="3" t="s">
        <v>32</v>
      </c>
      <c r="F10" s="3"/>
      <c r="G10" s="3"/>
      <c r="H10" s="3" t="s">
        <v>79</v>
      </c>
      <c r="I10" s="3"/>
      <c r="J10" s="3"/>
      <c r="K10" s="3"/>
      <c r="L10" s="3"/>
      <c r="N10" s="24"/>
      <c r="O10" s="24"/>
      <c r="P10" s="24"/>
      <c r="Q10" s="51" t="s">
        <v>80</v>
      </c>
      <c r="R10" s="6"/>
      <c r="S10" s="6"/>
      <c r="U10" s="6"/>
      <c r="V10" s="6"/>
      <c r="W10" s="6"/>
      <c r="X10" s="6"/>
      <c r="Y10" s="6"/>
      <c r="Z10" s="6"/>
      <c r="AA10" s="22"/>
      <c r="AB10" s="22"/>
      <c r="AD10" s="22"/>
    </row>
    <row r="11" spans="1:34" x14ac:dyDescent="0.2">
      <c r="A11" s="20"/>
      <c r="B11" s="20"/>
      <c r="C11" s="20"/>
      <c r="D11" s="43"/>
      <c r="E11" s="3" t="s">
        <v>1</v>
      </c>
      <c r="F11" s="3" t="s">
        <v>2</v>
      </c>
      <c r="G11" s="3" t="s">
        <v>3</v>
      </c>
      <c r="H11" s="3" t="s">
        <v>72</v>
      </c>
      <c r="I11" s="3"/>
      <c r="J11" s="3"/>
      <c r="K11" s="3"/>
      <c r="L11" s="3"/>
      <c r="M11" t="s">
        <v>85</v>
      </c>
      <c r="N11" s="25"/>
      <c r="O11" t="s">
        <v>120</v>
      </c>
      <c r="P11" s="25"/>
      <c r="W11" s="6">
        <f>COUNTIF(W13:W32,"&gt;0")</f>
        <v>20</v>
      </c>
      <c r="AA11" s="22"/>
      <c r="AB11" s="22"/>
      <c r="AD11" s="22"/>
    </row>
    <row r="12" spans="1:34" ht="17" thickBot="1" x14ac:dyDescent="0.25">
      <c r="A12" s="38">
        <f>DATEDIF(D13,D22,"D")</f>
        <v>140</v>
      </c>
      <c r="B12" s="38"/>
      <c r="C12" s="20" t="s">
        <v>77</v>
      </c>
      <c r="D12" s="43" t="s">
        <v>0</v>
      </c>
      <c r="E12" s="3" t="s">
        <v>6</v>
      </c>
      <c r="F12" s="3" t="s">
        <v>5</v>
      </c>
      <c r="G12" s="3" t="s">
        <v>4</v>
      </c>
      <c r="H12" s="3" t="s">
        <v>7</v>
      </c>
      <c r="I12" s="3" t="s">
        <v>73</v>
      </c>
      <c r="J12" s="3" t="s">
        <v>79</v>
      </c>
      <c r="K12" s="3" t="s">
        <v>66</v>
      </c>
      <c r="L12" s="3" t="s">
        <v>8</v>
      </c>
      <c r="M12" s="39" t="s">
        <v>76</v>
      </c>
      <c r="N12" s="25"/>
      <c r="O12" s="52"/>
      <c r="P12" s="25"/>
      <c r="Q12" s="48"/>
      <c r="R12" s="50"/>
      <c r="S12" s="48"/>
      <c r="T12" s="48"/>
      <c r="U12" s="48"/>
      <c r="V12" s="48"/>
      <c r="W12" s="48" t="s">
        <v>79</v>
      </c>
      <c r="X12" s="48" t="s">
        <v>138</v>
      </c>
      <c r="AA12" s="22" t="s">
        <v>32</v>
      </c>
      <c r="AB12" s="22"/>
      <c r="AD12" s="22"/>
    </row>
    <row r="13" spans="1:34" x14ac:dyDescent="0.2">
      <c r="A13" s="20" t="s">
        <v>71</v>
      </c>
      <c r="B13" s="20"/>
      <c r="C13" s="38">
        <v>1</v>
      </c>
      <c r="D13" s="44">
        <v>45058</v>
      </c>
      <c r="E13" s="2"/>
      <c r="F13" s="2">
        <v>9</v>
      </c>
      <c r="G13" s="2" t="s">
        <v>29</v>
      </c>
      <c r="H13" s="2">
        <v>26</v>
      </c>
      <c r="I13" s="2" t="s">
        <v>74</v>
      </c>
      <c r="J13" s="2">
        <v>44.4</v>
      </c>
      <c r="K13" s="2"/>
      <c r="L13" s="2" t="s">
        <v>130</v>
      </c>
      <c r="M13">
        <f t="shared" ref="M13:M66" si="0">RANK(J13,J$13:J$115,1)</f>
        <v>3</v>
      </c>
      <c r="N13" s="6"/>
      <c r="O13" s="54" t="str">
        <f t="shared" ref="O13:O32" si="1">IF(P13&lt;=8,W13," ")</f>
        <v xml:space="preserve"> </v>
      </c>
      <c r="P13" s="55">
        <f>RANK(W13,W$13:W$32,1)</f>
        <v>19</v>
      </c>
      <c r="Q13" s="56">
        <f t="array" ref="Q13:Y48">_xlfn._xlws.SORT(_xlfn._xlws.FILTER(D13:L115,I13:I115=J3,""),1,-1,FALSE)</f>
        <v>45553</v>
      </c>
      <c r="R13" s="57">
        <v>1</v>
      </c>
      <c r="S13" s="58">
        <v>18</v>
      </c>
      <c r="T13" s="58" t="str">
        <v>s</v>
      </c>
      <c r="U13" s="58">
        <v>21</v>
      </c>
      <c r="V13" s="58" t="str">
        <v>q</v>
      </c>
      <c r="W13" s="58">
        <v>69.599999999999994</v>
      </c>
      <c r="X13" s="58">
        <v>47.2</v>
      </c>
      <c r="Y13" s="59" t="str">
        <v xml:space="preserve">wo heren </v>
      </c>
      <c r="AA13" s="103">
        <v>1</v>
      </c>
      <c r="AB13" s="22"/>
      <c r="AD13" s="22"/>
    </row>
    <row r="14" spans="1:34" x14ac:dyDescent="0.2">
      <c r="A14" s="20"/>
      <c r="B14" s="20"/>
      <c r="C14" s="20">
        <v>2</v>
      </c>
      <c r="D14" s="44">
        <v>45063</v>
      </c>
      <c r="E14" s="2"/>
      <c r="F14" s="2">
        <v>18</v>
      </c>
      <c r="G14" s="2" t="s">
        <v>29</v>
      </c>
      <c r="H14" s="2">
        <v>25</v>
      </c>
      <c r="I14" s="2" t="s">
        <v>74</v>
      </c>
      <c r="J14" s="2">
        <v>58.2</v>
      </c>
      <c r="K14" s="2"/>
      <c r="L14" s="2" t="s">
        <v>82</v>
      </c>
      <c r="M14">
        <f t="shared" si="0"/>
        <v>27</v>
      </c>
      <c r="N14" s="6"/>
      <c r="O14" s="60" t="str">
        <f t="shared" si="1"/>
        <v xml:space="preserve"> </v>
      </c>
      <c r="P14" s="61">
        <f t="shared" ref="P14:P25" si="2">RANK(W14,W$13:W$32,1)</f>
        <v>17</v>
      </c>
      <c r="Q14" s="50">
        <v>45546</v>
      </c>
      <c r="R14" s="62">
        <v>1</v>
      </c>
      <c r="S14" s="48">
        <v>18</v>
      </c>
      <c r="T14" s="48" t="str">
        <v>s</v>
      </c>
      <c r="U14" s="48">
        <v>23</v>
      </c>
      <c r="V14" s="48" t="str">
        <v>q</v>
      </c>
      <c r="W14" s="48">
        <v>66.2</v>
      </c>
      <c r="X14" s="48">
        <v>47.2</v>
      </c>
      <c r="Y14" s="63" t="str">
        <v xml:space="preserve">wo heren </v>
      </c>
      <c r="AA14" s="104">
        <v>2</v>
      </c>
      <c r="AB14" s="22"/>
      <c r="AD14" s="22"/>
    </row>
    <row r="15" spans="1:34" x14ac:dyDescent="0.2">
      <c r="A15" s="20"/>
      <c r="B15" s="20"/>
      <c r="C15" s="20">
        <v>3</v>
      </c>
      <c r="D15" s="44">
        <v>45079</v>
      </c>
      <c r="E15" s="2"/>
      <c r="F15" s="2">
        <v>9</v>
      </c>
      <c r="G15" s="2" t="s">
        <v>29</v>
      </c>
      <c r="H15" s="2">
        <v>7</v>
      </c>
      <c r="I15" s="2" t="s">
        <v>74</v>
      </c>
      <c r="J15" s="2">
        <v>57.2</v>
      </c>
      <c r="K15" s="2"/>
      <c r="L15" s="2" t="s">
        <v>58</v>
      </c>
      <c r="M15">
        <f t="shared" si="0"/>
        <v>24</v>
      </c>
      <c r="N15" s="6"/>
      <c r="O15" s="60" t="str">
        <f t="shared" si="1"/>
        <v xml:space="preserve"> </v>
      </c>
      <c r="P15" s="61">
        <f t="shared" si="2"/>
        <v>12</v>
      </c>
      <c r="Q15" s="50">
        <v>45539</v>
      </c>
      <c r="R15" s="62">
        <v>1</v>
      </c>
      <c r="S15" s="48">
        <v>18</v>
      </c>
      <c r="T15" s="48" t="str">
        <v>s</v>
      </c>
      <c r="U15" s="48">
        <v>29</v>
      </c>
      <c r="V15" s="48" t="str">
        <v>q</v>
      </c>
      <c r="W15" s="48">
        <v>57.4</v>
      </c>
      <c r="X15" s="48">
        <v>47.2</v>
      </c>
      <c r="Y15" s="63" t="str">
        <v>Heren met Wiet</v>
      </c>
      <c r="AA15" s="104">
        <v>3</v>
      </c>
      <c r="AB15" s="22"/>
      <c r="AD15" s="22"/>
    </row>
    <row r="16" spans="1:34" x14ac:dyDescent="0.2">
      <c r="A16" s="20"/>
      <c r="B16" s="20"/>
      <c r="C16" s="20">
        <v>4</v>
      </c>
      <c r="D16" s="44">
        <v>45107</v>
      </c>
      <c r="E16" s="2"/>
      <c r="F16" s="2">
        <v>9</v>
      </c>
      <c r="G16" s="2" t="s">
        <v>29</v>
      </c>
      <c r="H16" s="2">
        <v>13</v>
      </c>
      <c r="I16" s="2" t="s">
        <v>74</v>
      </c>
      <c r="J16" s="2">
        <v>50.2</v>
      </c>
      <c r="K16" s="2"/>
      <c r="L16" s="2" t="s">
        <v>58</v>
      </c>
      <c r="M16">
        <f t="shared" si="0"/>
        <v>8</v>
      </c>
      <c r="O16" s="60" t="str">
        <f t="shared" si="1"/>
        <v xml:space="preserve"> </v>
      </c>
      <c r="P16" s="61">
        <f t="shared" si="2"/>
        <v>16</v>
      </c>
      <c r="Q16" s="50">
        <v>45532</v>
      </c>
      <c r="R16" s="62">
        <v>0</v>
      </c>
      <c r="S16" s="48">
        <v>18</v>
      </c>
      <c r="T16" s="48" t="str">
        <v>s</v>
      </c>
      <c r="U16" s="48">
        <v>24</v>
      </c>
      <c r="V16" s="48" t="str">
        <v>q</v>
      </c>
      <c r="W16" s="48">
        <v>65.099999999999994</v>
      </c>
      <c r="X16" s="48">
        <v>47.2</v>
      </c>
      <c r="Y16" s="63" t="str">
        <v>heet 4 en 5 water</v>
      </c>
      <c r="AA16" s="104">
        <v>4</v>
      </c>
      <c r="AB16" s="22"/>
      <c r="AD16" s="22"/>
    </row>
    <row r="17" spans="1:30" x14ac:dyDescent="0.2">
      <c r="A17" s="20"/>
      <c r="B17" s="20"/>
      <c r="C17" s="20">
        <v>5</v>
      </c>
      <c r="D17" s="44">
        <v>45118</v>
      </c>
      <c r="E17" s="2"/>
      <c r="F17" s="2">
        <v>9</v>
      </c>
      <c r="G17" s="2" t="s">
        <v>29</v>
      </c>
      <c r="H17" s="2">
        <v>8</v>
      </c>
      <c r="I17" s="2" t="s">
        <v>74</v>
      </c>
      <c r="J17" s="2">
        <v>55.8</v>
      </c>
      <c r="K17" s="2"/>
      <c r="L17" s="2" t="s">
        <v>58</v>
      </c>
      <c r="M17">
        <f t="shared" si="0"/>
        <v>21</v>
      </c>
      <c r="O17" s="60" t="str">
        <f t="shared" si="1"/>
        <v xml:space="preserve"> </v>
      </c>
      <c r="P17" s="61">
        <f t="shared" si="2"/>
        <v>18</v>
      </c>
      <c r="Q17" s="64">
        <v>45511</v>
      </c>
      <c r="R17" s="62">
        <v>1</v>
      </c>
      <c r="S17" s="48">
        <v>18</v>
      </c>
      <c r="T17" s="48" t="str">
        <v>s</v>
      </c>
      <c r="U17" s="48">
        <v>22</v>
      </c>
      <c r="V17" s="48" t="str">
        <v>q</v>
      </c>
      <c r="W17" s="48">
        <v>68.11</v>
      </c>
      <c r="X17" s="48">
        <v>47.2</v>
      </c>
      <c r="Y17" s="63" t="str">
        <v>Heren peter eduard</v>
      </c>
      <c r="AA17" s="104">
        <v>5</v>
      </c>
      <c r="AB17" s="22"/>
      <c r="AD17" s="22"/>
    </row>
    <row r="18" spans="1:30" x14ac:dyDescent="0.2">
      <c r="A18" s="20"/>
      <c r="B18" s="20"/>
      <c r="C18" s="20">
        <v>6</v>
      </c>
      <c r="D18" s="44">
        <v>45156</v>
      </c>
      <c r="E18" s="2"/>
      <c r="F18" s="2">
        <v>9</v>
      </c>
      <c r="G18" s="2" t="s">
        <v>29</v>
      </c>
      <c r="H18" s="2">
        <v>15</v>
      </c>
      <c r="I18" s="2" t="s">
        <v>74</v>
      </c>
      <c r="J18" s="2">
        <v>50.2</v>
      </c>
      <c r="K18" s="2"/>
      <c r="L18" s="2" t="s">
        <v>58</v>
      </c>
      <c r="M18">
        <f t="shared" si="0"/>
        <v>8</v>
      </c>
      <c r="O18" s="60" t="str">
        <f t="shared" si="1"/>
        <v xml:space="preserve"> </v>
      </c>
      <c r="P18" s="61">
        <f t="shared" si="2"/>
        <v>11</v>
      </c>
      <c r="Q18" s="50">
        <v>45506</v>
      </c>
      <c r="R18" s="62">
        <v>1</v>
      </c>
      <c r="S18" s="48">
        <v>18</v>
      </c>
      <c r="T18" s="48" t="str">
        <v xml:space="preserve">s   </v>
      </c>
      <c r="U18" s="48">
        <v>30</v>
      </c>
      <c r="V18" s="49" t="str">
        <v>q</v>
      </c>
      <c r="W18" s="48">
        <v>55.9</v>
      </c>
      <c r="X18" s="48">
        <v>47.2</v>
      </c>
      <c r="Y18" s="63" t="str">
        <v>ballenavond, neary op 8</v>
      </c>
      <c r="AA18" s="104">
        <v>6</v>
      </c>
      <c r="AB18" s="22"/>
      <c r="AD18" s="22"/>
    </row>
    <row r="19" spans="1:30" ht="16" customHeight="1" x14ac:dyDescent="0.2">
      <c r="A19" s="20"/>
      <c r="B19" s="20"/>
      <c r="C19" s="20">
        <v>7</v>
      </c>
      <c r="D19" s="44">
        <v>45177</v>
      </c>
      <c r="E19" s="2"/>
      <c r="F19" s="2">
        <v>9</v>
      </c>
      <c r="G19" s="2" t="s">
        <v>29</v>
      </c>
      <c r="H19" s="2">
        <v>12</v>
      </c>
      <c r="I19" s="2" t="s">
        <v>74</v>
      </c>
      <c r="J19" s="2">
        <v>53.9</v>
      </c>
      <c r="K19" s="2"/>
      <c r="L19" s="2" t="s">
        <v>58</v>
      </c>
      <c r="M19">
        <f t="shared" si="0"/>
        <v>18</v>
      </c>
      <c r="O19" s="60" t="str">
        <f t="shared" si="1"/>
        <v xml:space="preserve"> </v>
      </c>
      <c r="P19" s="61">
        <f t="shared" si="2"/>
        <v>10</v>
      </c>
      <c r="Q19" s="50">
        <v>45499</v>
      </c>
      <c r="R19" s="62">
        <v>1</v>
      </c>
      <c r="S19" s="48">
        <v>18</v>
      </c>
      <c r="T19" s="48" t="str">
        <v>s</v>
      </c>
      <c r="U19" s="48">
        <v>31</v>
      </c>
      <c r="V19" s="49" t="str">
        <v>q</v>
      </c>
      <c r="W19" s="48">
        <v>54.4</v>
      </c>
      <c r="X19" s="48">
        <v>47.2</v>
      </c>
      <c r="Y19" s="63" t="str">
        <v>Heren, 9 en 8</v>
      </c>
      <c r="AA19" s="104">
        <v>7</v>
      </c>
      <c r="AB19" s="22"/>
      <c r="AD19" s="22"/>
    </row>
    <row r="20" spans="1:30" ht="16" customHeight="1" x14ac:dyDescent="0.2">
      <c r="A20" s="20"/>
      <c r="B20" s="20"/>
      <c r="C20" s="20">
        <v>8</v>
      </c>
      <c r="D20" s="44">
        <v>45184</v>
      </c>
      <c r="E20" s="2"/>
      <c r="F20" s="2">
        <v>9</v>
      </c>
      <c r="G20" s="2" t="s">
        <v>29</v>
      </c>
      <c r="H20" s="2">
        <v>15</v>
      </c>
      <c r="I20" s="2" t="s">
        <v>74</v>
      </c>
      <c r="J20" s="2">
        <v>52.5</v>
      </c>
      <c r="K20" s="2"/>
      <c r="L20" s="2" t="s">
        <v>58</v>
      </c>
      <c r="M20">
        <f t="shared" si="0"/>
        <v>15</v>
      </c>
      <c r="O20" s="60" t="str">
        <f t="shared" si="1"/>
        <v xml:space="preserve"> </v>
      </c>
      <c r="P20" s="61">
        <f t="shared" si="2"/>
        <v>13</v>
      </c>
      <c r="Q20" s="50">
        <v>45497</v>
      </c>
      <c r="R20" s="62">
        <v>1</v>
      </c>
      <c r="S20" s="48">
        <v>18</v>
      </c>
      <c r="T20" s="48" t="str">
        <v>s</v>
      </c>
      <c r="U20" s="48">
        <v>32</v>
      </c>
      <c r="V20" s="49" t="str">
        <v>q</v>
      </c>
      <c r="W20" s="48">
        <v>58.2</v>
      </c>
      <c r="X20" s="48">
        <v>47.2</v>
      </c>
      <c r="Y20" s="63" t="str">
        <v>Heren</v>
      </c>
      <c r="AA20" s="104">
        <v>8</v>
      </c>
      <c r="AB20" s="22"/>
      <c r="AD20" s="22"/>
    </row>
    <row r="21" spans="1:30" ht="16" customHeight="1" x14ac:dyDescent="0.2">
      <c r="A21" s="20"/>
      <c r="B21" s="20"/>
      <c r="C21" s="20">
        <v>9</v>
      </c>
      <c r="D21" s="44">
        <v>45191</v>
      </c>
      <c r="E21" s="2"/>
      <c r="F21" s="2">
        <v>9</v>
      </c>
      <c r="G21" s="2" t="s">
        <v>29</v>
      </c>
      <c r="H21" s="2">
        <v>15</v>
      </c>
      <c r="I21" s="2" t="s">
        <v>74</v>
      </c>
      <c r="J21" s="2">
        <v>52.1</v>
      </c>
      <c r="K21" s="2"/>
      <c r="L21" s="2" t="s">
        <v>58</v>
      </c>
      <c r="M21">
        <f t="shared" si="0"/>
        <v>13</v>
      </c>
      <c r="O21" s="60" t="str">
        <f t="shared" si="1"/>
        <v xml:space="preserve"> </v>
      </c>
      <c r="P21" s="61">
        <f>RANK(W21,W$13:W$32,1)</f>
        <v>14</v>
      </c>
      <c r="Q21" s="50">
        <v>45492</v>
      </c>
      <c r="R21" s="62">
        <v>1</v>
      </c>
      <c r="S21" s="48">
        <v>18</v>
      </c>
      <c r="T21" s="48" t="str">
        <v xml:space="preserve">s   </v>
      </c>
      <c r="U21" s="48">
        <v>28</v>
      </c>
      <c r="V21" s="49" t="str">
        <v>q</v>
      </c>
      <c r="W21" s="48">
        <v>58.9</v>
      </c>
      <c r="X21" s="48">
        <v>47.2</v>
      </c>
      <c r="Y21" s="63" t="str">
        <v>Ballenavond</v>
      </c>
      <c r="AA21" s="104">
        <v>9</v>
      </c>
      <c r="AB21" s="22"/>
      <c r="AD21" s="22"/>
    </row>
    <row r="22" spans="1:30" ht="16" customHeight="1" x14ac:dyDescent="0.2">
      <c r="A22" s="20"/>
      <c r="B22" s="20"/>
      <c r="C22" s="20">
        <v>10</v>
      </c>
      <c r="D22" s="44">
        <v>45198</v>
      </c>
      <c r="E22" s="2"/>
      <c r="F22" s="2">
        <v>9</v>
      </c>
      <c r="G22" s="2" t="s">
        <v>29</v>
      </c>
      <c r="H22" s="2">
        <v>16</v>
      </c>
      <c r="I22" s="2" t="s">
        <v>74</v>
      </c>
      <c r="J22" s="2">
        <v>52.5</v>
      </c>
      <c r="K22" s="2"/>
      <c r="L22" s="2" t="s">
        <v>58</v>
      </c>
      <c r="M22">
        <f t="shared" si="0"/>
        <v>15</v>
      </c>
      <c r="O22" s="60" t="str">
        <f t="shared" si="1"/>
        <v xml:space="preserve"> </v>
      </c>
      <c r="P22" s="61">
        <f t="shared" si="2"/>
        <v>14</v>
      </c>
      <c r="Q22" s="50">
        <v>45490</v>
      </c>
      <c r="R22" s="62">
        <v>1</v>
      </c>
      <c r="S22" s="48">
        <v>18</v>
      </c>
      <c r="T22" s="48" t="str">
        <v>s</v>
      </c>
      <c r="U22" s="48">
        <v>28</v>
      </c>
      <c r="V22" s="49" t="str">
        <v>q</v>
      </c>
      <c r="W22" s="48">
        <v>58.9</v>
      </c>
      <c r="X22" s="48">
        <v>47.2</v>
      </c>
      <c r="Y22" s="63" t="str">
        <v>3 --</v>
      </c>
      <c r="AA22" s="104">
        <v>10</v>
      </c>
      <c r="AB22" s="22"/>
      <c r="AD22" s="22"/>
    </row>
    <row r="23" spans="1:30" ht="16" customHeight="1" x14ac:dyDescent="0.2">
      <c r="A23" s="20"/>
      <c r="B23" s="20"/>
      <c r="C23" s="20">
        <v>11</v>
      </c>
      <c r="D23" s="44">
        <v>45212</v>
      </c>
      <c r="E23" s="2"/>
      <c r="F23" s="2">
        <v>9</v>
      </c>
      <c r="G23" s="2" t="s">
        <v>29</v>
      </c>
      <c r="H23" s="2">
        <v>14</v>
      </c>
      <c r="I23" s="2" t="s">
        <v>74</v>
      </c>
      <c r="J23" s="2">
        <v>53.9</v>
      </c>
      <c r="K23" s="2"/>
      <c r="L23" s="2" t="s">
        <v>58</v>
      </c>
      <c r="M23">
        <f t="shared" si="0"/>
        <v>18</v>
      </c>
      <c r="O23" s="60">
        <f t="shared" si="1"/>
        <v>42.9</v>
      </c>
      <c r="P23" s="61">
        <f t="shared" si="2"/>
        <v>2</v>
      </c>
      <c r="Q23" s="50">
        <v>45486</v>
      </c>
      <c r="R23" s="62">
        <v>0</v>
      </c>
      <c r="S23" s="48">
        <v>18</v>
      </c>
      <c r="T23" s="48" t="str">
        <v>S</v>
      </c>
      <c r="U23" s="48">
        <v>41</v>
      </c>
      <c r="V23" s="49" t="str">
        <v>q</v>
      </c>
      <c r="W23" s="48">
        <v>42.9</v>
      </c>
      <c r="X23" s="48">
        <v>47.2</v>
      </c>
      <c r="Y23" s="63" t="str">
        <v>2X9 helden Par29  baan</v>
      </c>
      <c r="AA23" s="104">
        <v>11</v>
      </c>
      <c r="AB23" s="22"/>
      <c r="AD23" s="22"/>
    </row>
    <row r="24" spans="1:30" ht="16" customHeight="1" x14ac:dyDescent="0.2">
      <c r="A24" s="20"/>
      <c r="B24" s="20"/>
      <c r="C24" s="20">
        <v>12</v>
      </c>
      <c r="D24" s="44">
        <v>45240</v>
      </c>
      <c r="E24" s="2"/>
      <c r="F24" s="2">
        <v>9</v>
      </c>
      <c r="G24" s="2" t="s">
        <v>29</v>
      </c>
      <c r="H24" s="2">
        <v>16</v>
      </c>
      <c r="I24" s="2" t="s">
        <v>74</v>
      </c>
      <c r="J24" s="2">
        <v>52.1</v>
      </c>
      <c r="K24" s="2"/>
      <c r="L24" s="2" t="s">
        <v>58</v>
      </c>
      <c r="M24">
        <f t="shared" si="0"/>
        <v>13</v>
      </c>
      <c r="O24" s="60">
        <f t="shared" si="1"/>
        <v>41.1</v>
      </c>
      <c r="P24" s="61">
        <f t="shared" si="2"/>
        <v>1</v>
      </c>
      <c r="Q24" s="50">
        <v>45483</v>
      </c>
      <c r="R24" s="62">
        <v>1</v>
      </c>
      <c r="S24" s="48">
        <v>18</v>
      </c>
      <c r="T24" s="48" t="str">
        <v>s</v>
      </c>
      <c r="U24" s="48">
        <v>40</v>
      </c>
      <c r="V24" s="49" t="str">
        <v>q</v>
      </c>
      <c r="W24" s="48">
        <v>41.1</v>
      </c>
      <c r="X24" s="48">
        <v>48</v>
      </c>
      <c r="Y24" s="63" t="str">
        <v>was 43,7, pcc wo heren neary</v>
      </c>
      <c r="AA24" s="104">
        <v>12</v>
      </c>
      <c r="AB24" s="22"/>
      <c r="AD24" s="22"/>
    </row>
    <row r="25" spans="1:30" ht="16" customHeight="1" x14ac:dyDescent="0.2">
      <c r="A25" s="20"/>
      <c r="B25" s="20"/>
      <c r="C25" s="20">
        <v>13</v>
      </c>
      <c r="D25" s="44">
        <v>45315</v>
      </c>
      <c r="E25" s="2">
        <v>1</v>
      </c>
      <c r="F25" s="2"/>
      <c r="G25" s="2" t="s">
        <v>9</v>
      </c>
      <c r="H25" s="2"/>
      <c r="I25" s="2"/>
      <c r="J25" s="2"/>
      <c r="K25" s="2"/>
      <c r="L25" s="4" t="s">
        <v>10</v>
      </c>
      <c r="M25" t="e">
        <f t="shared" si="0"/>
        <v>#N/A</v>
      </c>
      <c r="O25" s="60">
        <f t="shared" si="1"/>
        <v>51.3</v>
      </c>
      <c r="P25" s="61">
        <f t="shared" si="2"/>
        <v>6</v>
      </c>
      <c r="Q25" s="50">
        <v>45469</v>
      </c>
      <c r="R25" s="62">
        <v>1</v>
      </c>
      <c r="S25" s="48">
        <v>16</v>
      </c>
      <c r="T25" s="48" t="str">
        <v>s</v>
      </c>
      <c r="U25" s="48">
        <v>34</v>
      </c>
      <c r="V25" s="49" t="str">
        <v>q</v>
      </c>
      <c r="W25" s="48">
        <v>51.3</v>
      </c>
      <c r="X25" s="48">
        <v>49.3</v>
      </c>
      <c r="Y25" s="63" t="str">
        <v>vught wo heren (+4 eerste 9)</v>
      </c>
      <c r="AA25" s="104">
        <v>13</v>
      </c>
      <c r="AB25" s="22"/>
      <c r="AD25" s="22"/>
    </row>
    <row r="26" spans="1:30" ht="16" customHeight="1" x14ac:dyDescent="0.2">
      <c r="A26" s="20"/>
      <c r="B26" s="20"/>
      <c r="C26" s="20">
        <v>14</v>
      </c>
      <c r="D26" s="44">
        <v>45317</v>
      </c>
      <c r="E26" s="2">
        <v>2</v>
      </c>
      <c r="F26" s="2"/>
      <c r="G26" s="2"/>
      <c r="H26" s="2"/>
      <c r="I26" s="2"/>
      <c r="J26" s="2"/>
      <c r="K26" s="2"/>
      <c r="L26" s="4" t="s">
        <v>10</v>
      </c>
      <c r="M26" t="e">
        <f t="shared" si="0"/>
        <v>#N/A</v>
      </c>
      <c r="O26" s="60">
        <f t="shared" si="1"/>
        <v>49.8</v>
      </c>
      <c r="P26" s="61">
        <f>IFERROR(RANK(W26,W$13:W$32,1)," ")</f>
        <v>5</v>
      </c>
      <c r="Q26" s="50">
        <v>45462</v>
      </c>
      <c r="R26" s="62">
        <v>1</v>
      </c>
      <c r="S26" s="48">
        <v>18</v>
      </c>
      <c r="T26" s="48" t="str">
        <v>s</v>
      </c>
      <c r="U26" s="48">
        <v>36</v>
      </c>
      <c r="V26" s="49" t="str">
        <v>q</v>
      </c>
      <c r="W26" s="48">
        <v>49.8</v>
      </c>
      <c r="X26" s="48">
        <v>49.3</v>
      </c>
      <c r="Y26" s="63" t="str">
        <v>vught wo heren '+4 eerste 9</v>
      </c>
      <c r="AA26" s="104">
        <v>14</v>
      </c>
      <c r="AB26" s="22"/>
      <c r="AD26" s="22"/>
    </row>
    <row r="27" spans="1:30" ht="16" customHeight="1" x14ac:dyDescent="0.2">
      <c r="A27" s="20"/>
      <c r="B27" s="20"/>
      <c r="C27" s="20">
        <v>15</v>
      </c>
      <c r="D27" s="44">
        <v>45318</v>
      </c>
      <c r="E27" s="2">
        <v>2</v>
      </c>
      <c r="F27" s="2"/>
      <c r="G27" s="2"/>
      <c r="H27" s="2"/>
      <c r="I27" s="2"/>
      <c r="J27" s="2"/>
      <c r="K27" s="2"/>
      <c r="L27" s="4" t="s">
        <v>11</v>
      </c>
      <c r="M27" t="e">
        <f t="shared" si="0"/>
        <v>#N/A</v>
      </c>
      <c r="O27" s="60">
        <f t="shared" si="1"/>
        <v>48.3</v>
      </c>
      <c r="P27" s="61">
        <f>IFERROR(RANK(W27,W$13:W$32,1)," ")</f>
        <v>4</v>
      </c>
      <c r="Q27" s="50">
        <v>45445</v>
      </c>
      <c r="R27" s="62">
        <v>1</v>
      </c>
      <c r="S27" s="48">
        <v>18</v>
      </c>
      <c r="T27" s="48" t="str">
        <v xml:space="preserve">s   </v>
      </c>
      <c r="U27" s="48">
        <v>36</v>
      </c>
      <c r="V27" s="49" t="str">
        <v>q</v>
      </c>
      <c r="W27" s="48">
        <v>48.3</v>
      </c>
      <c r="X27" s="48">
        <v>49.5</v>
      </c>
      <c r="Y27" s="63" t="str">
        <v>strokeplay vught ronde1</v>
      </c>
      <c r="AA27" s="104">
        <v>15</v>
      </c>
      <c r="AB27" s="22"/>
      <c r="AD27" s="22"/>
    </row>
    <row r="28" spans="1:30" ht="16" customHeight="1" x14ac:dyDescent="0.2">
      <c r="A28" s="20"/>
      <c r="B28" s="20"/>
      <c r="C28" s="20">
        <v>16</v>
      </c>
      <c r="D28" s="44">
        <v>45320</v>
      </c>
      <c r="E28" s="2">
        <v>1</v>
      </c>
      <c r="F28" s="2"/>
      <c r="G28" s="2"/>
      <c r="H28" s="2"/>
      <c r="I28" s="2"/>
      <c r="J28" s="2"/>
      <c r="K28" s="2"/>
      <c r="L28" s="2" t="s">
        <v>12</v>
      </c>
      <c r="M28" t="e">
        <f t="shared" si="0"/>
        <v>#N/A</v>
      </c>
      <c r="O28" s="60">
        <f t="shared" si="1"/>
        <v>51.3</v>
      </c>
      <c r="P28" s="61">
        <f>IFERROR(RANK(W28,W$13:W$32,1)," ")</f>
        <v>6</v>
      </c>
      <c r="Q28" s="50">
        <v>45445</v>
      </c>
      <c r="R28" s="62">
        <v>0</v>
      </c>
      <c r="S28" s="48">
        <v>18</v>
      </c>
      <c r="T28" s="48" t="str">
        <v>s</v>
      </c>
      <c r="U28" s="48">
        <v>35</v>
      </c>
      <c r="V28" s="49" t="str">
        <v>q</v>
      </c>
      <c r="W28" s="48">
        <v>51.3</v>
      </c>
      <c r="X28" s="48">
        <v>49.4</v>
      </c>
      <c r="Y28" s="63" t="str">
        <v>strokeplay vught ronde2</v>
      </c>
      <c r="AA28" s="104">
        <v>16</v>
      </c>
      <c r="AB28" s="22"/>
      <c r="AD28" s="22"/>
    </row>
    <row r="29" spans="1:30" ht="16" customHeight="1" x14ac:dyDescent="0.2">
      <c r="A29" s="20"/>
      <c r="B29" s="20"/>
      <c r="C29" s="20">
        <v>17</v>
      </c>
      <c r="D29" s="44">
        <v>45335</v>
      </c>
      <c r="E29" s="2">
        <v>2</v>
      </c>
      <c r="F29" s="2">
        <v>9</v>
      </c>
      <c r="G29" s="2"/>
      <c r="H29" s="2"/>
      <c r="I29" s="2"/>
      <c r="J29" s="2"/>
      <c r="K29" s="2"/>
      <c r="L29" s="2" t="s">
        <v>14</v>
      </c>
      <c r="M29" t="e">
        <f t="shared" si="0"/>
        <v>#N/A</v>
      </c>
      <c r="O29" s="60" t="str">
        <f t="shared" si="1"/>
        <v xml:space="preserve"> </v>
      </c>
      <c r="P29" s="61">
        <f>IFERROR(RANK(W29,W$13:W$32,1),"")</f>
        <v>20</v>
      </c>
      <c r="Q29" s="50">
        <v>45420</v>
      </c>
      <c r="R29" s="62">
        <v>1</v>
      </c>
      <c r="S29" s="48">
        <v>18</v>
      </c>
      <c r="T29" s="48" t="str">
        <v>s</v>
      </c>
      <c r="U29" s="48">
        <v>15</v>
      </c>
      <c r="V29" s="49" t="str">
        <v>q</v>
      </c>
      <c r="W29" s="48">
        <v>81.8</v>
      </c>
      <c r="X29" s="48">
        <v>48.9</v>
      </c>
      <c r="Y29" s="63" t="str">
        <v>vught wo heren</v>
      </c>
      <c r="AA29" s="104">
        <v>17</v>
      </c>
      <c r="AB29" s="22"/>
      <c r="AD29" s="22"/>
    </row>
    <row r="30" spans="1:30" ht="16" customHeight="1" x14ac:dyDescent="0.2">
      <c r="A30" s="20"/>
      <c r="B30" s="20"/>
      <c r="C30" s="20">
        <v>18</v>
      </c>
      <c r="D30" s="44">
        <v>45336</v>
      </c>
      <c r="E30" s="2">
        <v>2</v>
      </c>
      <c r="F30" s="2"/>
      <c r="G30" s="2"/>
      <c r="H30" s="2"/>
      <c r="I30" s="2"/>
      <c r="J30" s="2"/>
      <c r="K30" s="2"/>
      <c r="L30" s="2" t="s">
        <v>75</v>
      </c>
      <c r="M30" t="e">
        <f t="shared" si="0"/>
        <v>#N/A</v>
      </c>
      <c r="O30" s="60">
        <f t="shared" si="1"/>
        <v>51.3</v>
      </c>
      <c r="P30" s="61">
        <f>IFERROR(RANK(W30,W$13:W$32,1)," ")</f>
        <v>6</v>
      </c>
      <c r="Q30" s="50">
        <v>45413</v>
      </c>
      <c r="R30" s="62">
        <v>1</v>
      </c>
      <c r="S30" s="48">
        <v>18</v>
      </c>
      <c r="T30" s="48" t="str">
        <v>s</v>
      </c>
      <c r="U30" s="48">
        <v>34</v>
      </c>
      <c r="V30" s="49" t="str">
        <v>q</v>
      </c>
      <c r="W30" s="48">
        <v>51.3</v>
      </c>
      <c r="X30" s="48">
        <v>50</v>
      </c>
      <c r="Y30" s="63" t="str">
        <v>vught wo heren</v>
      </c>
      <c r="AA30" s="104">
        <v>18</v>
      </c>
      <c r="AB30" s="22"/>
      <c r="AD30" s="22"/>
    </row>
    <row r="31" spans="1:30" ht="16" customHeight="1" x14ac:dyDescent="0.2">
      <c r="A31" s="20"/>
      <c r="B31" s="20"/>
      <c r="C31" s="20">
        <v>19</v>
      </c>
      <c r="D31" s="44">
        <v>45338</v>
      </c>
      <c r="E31" s="2"/>
      <c r="F31" s="2">
        <v>18</v>
      </c>
      <c r="G31" s="2" t="s">
        <v>29</v>
      </c>
      <c r="H31" s="2">
        <v>26</v>
      </c>
      <c r="I31" s="2"/>
      <c r="J31" s="2"/>
      <c r="K31" s="2"/>
      <c r="L31" s="2" t="s">
        <v>30</v>
      </c>
      <c r="M31" t="e">
        <f t="shared" si="0"/>
        <v>#N/A</v>
      </c>
      <c r="O31" s="60">
        <f t="shared" si="1"/>
        <v>47.8</v>
      </c>
      <c r="P31" s="61">
        <f>IFERROR(RANK(W31,W$13:W$32,1)," ")</f>
        <v>3</v>
      </c>
      <c r="Q31" s="50">
        <v>45408</v>
      </c>
      <c r="R31" s="62">
        <v>0</v>
      </c>
      <c r="S31" s="48">
        <v>9</v>
      </c>
      <c r="T31" s="48" t="str">
        <v>s</v>
      </c>
      <c r="U31" s="48">
        <v>22</v>
      </c>
      <c r="V31" s="49" t="str">
        <v>q</v>
      </c>
      <c r="W31" s="48">
        <v>47.8</v>
      </c>
      <c r="X31" s="48">
        <v>49.8</v>
      </c>
      <c r="Y31" s="63" t="str">
        <v>2 ball 1 stick</v>
      </c>
      <c r="AA31" s="104">
        <v>19</v>
      </c>
      <c r="AB31" s="22"/>
      <c r="AD31" s="22"/>
    </row>
    <row r="32" spans="1:30" ht="16" customHeight="1" thickBot="1" x14ac:dyDescent="0.25">
      <c r="A32" s="20"/>
      <c r="B32" s="20"/>
      <c r="C32" s="20">
        <v>20</v>
      </c>
      <c r="D32" s="46">
        <v>45341</v>
      </c>
      <c r="E32" s="2">
        <v>2</v>
      </c>
      <c r="F32" s="2"/>
      <c r="G32" s="2"/>
      <c r="H32" s="2"/>
      <c r="I32" s="2"/>
      <c r="J32" s="2"/>
      <c r="K32" s="2"/>
      <c r="L32" s="2" t="s">
        <v>58</v>
      </c>
      <c r="M32" t="e">
        <f t="shared" si="0"/>
        <v>#N/A</v>
      </c>
      <c r="O32" s="65" t="str">
        <f t="shared" si="1"/>
        <v xml:space="preserve"> </v>
      </c>
      <c r="P32" s="66">
        <f>IFERROR(RANK(W32,W$13:W$32,1)," ")</f>
        <v>9</v>
      </c>
      <c r="Q32" s="67">
        <v>45406</v>
      </c>
      <c r="R32" s="68">
        <v>1</v>
      </c>
      <c r="S32" s="69">
        <v>18</v>
      </c>
      <c r="T32" s="69" t="str">
        <v>s</v>
      </c>
      <c r="U32" s="69">
        <v>32</v>
      </c>
      <c r="V32" s="70" t="str">
        <v>q</v>
      </c>
      <c r="W32" s="69">
        <v>52.8</v>
      </c>
      <c r="X32" s="69">
        <v>50.6</v>
      </c>
      <c r="Y32" s="71" t="str">
        <v>vught wo heren</v>
      </c>
      <c r="AA32" s="104">
        <v>20</v>
      </c>
      <c r="AB32" s="22"/>
      <c r="AD32" s="22"/>
    </row>
    <row r="33" spans="1:30" ht="16" customHeight="1" x14ac:dyDescent="0.2">
      <c r="A33" s="20"/>
      <c r="B33" s="20"/>
      <c r="C33" s="20">
        <v>21</v>
      </c>
      <c r="D33" s="44">
        <v>45342</v>
      </c>
      <c r="E33" s="2"/>
      <c r="F33" s="2">
        <v>18</v>
      </c>
      <c r="G33" s="2" t="s">
        <v>59</v>
      </c>
      <c r="H33" s="2" t="s">
        <v>60</v>
      </c>
      <c r="I33" s="2"/>
      <c r="J33" s="2"/>
      <c r="K33" s="2"/>
      <c r="L33" s="2" t="s">
        <v>89</v>
      </c>
      <c r="M33" t="e">
        <f t="shared" si="0"/>
        <v>#N/A</v>
      </c>
      <c r="O33" s="22"/>
      <c r="Q33" s="64">
        <v>45399</v>
      </c>
      <c r="R33" s="83">
        <v>1</v>
      </c>
      <c r="S33" s="83">
        <v>18</v>
      </c>
      <c r="T33" s="83" t="str">
        <v xml:space="preserve">s   </v>
      </c>
      <c r="U33" s="83">
        <v>22</v>
      </c>
      <c r="V33" s="84" t="str">
        <v>q</v>
      </c>
      <c r="W33" s="83">
        <v>69.599999999999994</v>
      </c>
      <c r="X33" s="83">
        <v>50.2</v>
      </c>
      <c r="Y33" t="str">
        <v>vught wo heren</v>
      </c>
      <c r="AA33" s="105">
        <v>21</v>
      </c>
      <c r="AB33" s="22"/>
      <c r="AD33" s="22"/>
    </row>
    <row r="34" spans="1:30" ht="16" customHeight="1" x14ac:dyDescent="0.2">
      <c r="A34" s="20"/>
      <c r="B34" s="20"/>
      <c r="C34" s="20">
        <v>22</v>
      </c>
      <c r="D34" s="44">
        <v>45345</v>
      </c>
      <c r="E34" s="2"/>
      <c r="F34" s="2">
        <v>18</v>
      </c>
      <c r="G34" s="2" t="s">
        <v>29</v>
      </c>
      <c r="H34" s="2">
        <v>33</v>
      </c>
      <c r="I34" s="2"/>
      <c r="J34" s="2"/>
      <c r="K34" s="2"/>
      <c r="L34" s="2" t="s">
        <v>30</v>
      </c>
      <c r="M34" t="e">
        <f t="shared" si="0"/>
        <v>#N/A</v>
      </c>
      <c r="O34" s="22"/>
      <c r="Q34" s="64">
        <v>45396</v>
      </c>
      <c r="R34" s="83">
        <v>1</v>
      </c>
      <c r="S34" s="83">
        <v>18</v>
      </c>
      <c r="T34" s="83" t="str">
        <v>s</v>
      </c>
      <c r="U34" s="83">
        <v>28</v>
      </c>
      <c r="V34" s="84" t="str">
        <v>q</v>
      </c>
      <c r="W34" s="83">
        <v>57.4</v>
      </c>
      <c r="X34" s="83">
        <v>50.2</v>
      </c>
      <c r="Y34" t="str">
        <v>maandbeker table</v>
      </c>
      <c r="AA34" s="105">
        <v>22</v>
      </c>
      <c r="AB34" s="22"/>
      <c r="AD34" s="22"/>
    </row>
    <row r="35" spans="1:30" ht="16" customHeight="1" x14ac:dyDescent="0.2">
      <c r="A35" s="20"/>
      <c r="B35" s="20"/>
      <c r="C35" s="20">
        <v>23</v>
      </c>
      <c r="D35" s="44">
        <v>45346</v>
      </c>
      <c r="E35" s="2"/>
      <c r="F35" s="2">
        <v>18</v>
      </c>
      <c r="G35" s="2" t="s">
        <v>59</v>
      </c>
      <c r="H35" s="2" t="s">
        <v>60</v>
      </c>
      <c r="I35" s="2"/>
      <c r="J35" s="2"/>
      <c r="K35" s="2"/>
      <c r="L35" s="2" t="s">
        <v>88</v>
      </c>
      <c r="M35" t="e">
        <f t="shared" si="0"/>
        <v>#N/A</v>
      </c>
      <c r="Q35" s="64">
        <v>45392</v>
      </c>
      <c r="R35" s="83">
        <v>1</v>
      </c>
      <c r="S35" s="83">
        <v>18</v>
      </c>
      <c r="T35" s="83" t="str">
        <v>s</v>
      </c>
      <c r="U35" s="83">
        <v>18</v>
      </c>
      <c r="V35" s="84" t="str">
        <v>q</v>
      </c>
      <c r="W35" s="83">
        <v>77.3</v>
      </c>
      <c r="X35" s="83">
        <v>49.7</v>
      </c>
      <c r="Y35" t="str">
        <v>vught wo heren</v>
      </c>
      <c r="AA35" s="105">
        <v>23</v>
      </c>
      <c r="AB35" s="22"/>
      <c r="AD35" s="22"/>
    </row>
    <row r="36" spans="1:30" ht="16" customHeight="1" x14ac:dyDescent="0.2">
      <c r="A36" s="20"/>
      <c r="B36" s="20"/>
      <c r="C36" s="20">
        <v>24</v>
      </c>
      <c r="D36" s="44">
        <v>45352</v>
      </c>
      <c r="E36" s="2"/>
      <c r="F36" s="2">
        <v>18</v>
      </c>
      <c r="G36" s="2" t="s">
        <v>29</v>
      </c>
      <c r="H36" s="2">
        <v>17</v>
      </c>
      <c r="I36" s="2"/>
      <c r="J36" s="2"/>
      <c r="K36" s="2"/>
      <c r="L36" s="2" t="s">
        <v>30</v>
      </c>
      <c r="M36" t="e">
        <f t="shared" si="0"/>
        <v>#N/A</v>
      </c>
      <c r="Q36" s="64">
        <v>45378</v>
      </c>
      <c r="R36" s="83">
        <v>0</v>
      </c>
      <c r="S36" s="83">
        <v>18</v>
      </c>
      <c r="T36" s="83" t="str">
        <v xml:space="preserve">s   </v>
      </c>
      <c r="U36" s="83">
        <v>32</v>
      </c>
      <c r="V36" s="83" t="str">
        <v>q</v>
      </c>
      <c r="W36" s="83">
        <v>55.9</v>
      </c>
      <c r="X36" s="83">
        <v>49.7</v>
      </c>
      <c r="Y36" t="str">
        <v>vught wo heren</v>
      </c>
      <c r="AA36" s="105">
        <v>24</v>
      </c>
      <c r="AB36" s="22"/>
      <c r="AD36" s="22"/>
    </row>
    <row r="37" spans="1:30" x14ac:dyDescent="0.2">
      <c r="A37" s="20"/>
      <c r="B37" s="20"/>
      <c r="C37" s="20">
        <v>25</v>
      </c>
      <c r="D37" s="44">
        <v>45357</v>
      </c>
      <c r="E37" s="2">
        <v>2</v>
      </c>
      <c r="F37" s="2"/>
      <c r="G37" s="2"/>
      <c r="H37" s="2"/>
      <c r="I37" s="2"/>
      <c r="J37" s="2"/>
      <c r="K37" s="2"/>
      <c r="L37" s="2" t="s">
        <v>62</v>
      </c>
      <c r="M37" t="e">
        <f t="shared" si="0"/>
        <v>#N/A</v>
      </c>
      <c r="Q37" s="64">
        <v>45240</v>
      </c>
      <c r="R37" s="83">
        <v>0</v>
      </c>
      <c r="S37" s="83">
        <v>9</v>
      </c>
      <c r="T37" s="83" t="str">
        <v>s</v>
      </c>
      <c r="U37" s="83">
        <v>16</v>
      </c>
      <c r="V37" s="83" t="str">
        <v>q</v>
      </c>
      <c r="W37" s="83">
        <v>52.1</v>
      </c>
      <c r="X37" s="83">
        <v>0</v>
      </c>
      <c r="Y37" t="str">
        <v>coudewater</v>
      </c>
      <c r="AA37" s="105">
        <v>25</v>
      </c>
      <c r="AB37" s="22"/>
      <c r="AD37" s="22"/>
    </row>
    <row r="38" spans="1:30" x14ac:dyDescent="0.2">
      <c r="A38" s="20"/>
      <c r="B38" s="20"/>
      <c r="C38" s="20">
        <v>26</v>
      </c>
      <c r="D38" s="44">
        <v>45358</v>
      </c>
      <c r="E38" s="2"/>
      <c r="F38" s="2">
        <v>18</v>
      </c>
      <c r="G38" s="2" t="s">
        <v>59</v>
      </c>
      <c r="H38" s="2" t="s">
        <v>61</v>
      </c>
      <c r="I38" s="2"/>
      <c r="J38" s="2"/>
      <c r="K38" s="2"/>
      <c r="L38" s="2" t="s">
        <v>87</v>
      </c>
      <c r="M38" t="e">
        <f t="shared" si="0"/>
        <v>#N/A</v>
      </c>
      <c r="Q38" s="64">
        <v>45212</v>
      </c>
      <c r="R38" s="83">
        <v>0</v>
      </c>
      <c r="S38" s="83">
        <v>9</v>
      </c>
      <c r="T38" s="83" t="str">
        <v>s</v>
      </c>
      <c r="U38" s="83">
        <v>14</v>
      </c>
      <c r="V38" s="83" t="str">
        <v>q</v>
      </c>
      <c r="W38" s="83">
        <v>53.9</v>
      </c>
      <c r="X38" s="83">
        <v>0</v>
      </c>
      <c r="Y38" s="6" t="str">
        <v>coudewater</v>
      </c>
      <c r="Z38" s="6"/>
      <c r="AA38" s="105">
        <v>26</v>
      </c>
      <c r="AB38" s="22"/>
      <c r="AD38" s="22"/>
    </row>
    <row r="39" spans="1:30" x14ac:dyDescent="0.2">
      <c r="A39" s="20"/>
      <c r="B39" s="20"/>
      <c r="C39" s="20">
        <v>27</v>
      </c>
      <c r="D39" s="44">
        <v>45358</v>
      </c>
      <c r="E39" s="2">
        <v>1</v>
      </c>
      <c r="F39" s="2">
        <v>9</v>
      </c>
      <c r="G39" s="2"/>
      <c r="H39" s="2">
        <v>8</v>
      </c>
      <c r="I39" s="2"/>
      <c r="J39" s="2"/>
      <c r="K39" s="2"/>
      <c r="L39" s="2" t="s">
        <v>13</v>
      </c>
      <c r="M39" t="e">
        <f t="shared" si="0"/>
        <v>#N/A</v>
      </c>
      <c r="Q39" s="64">
        <v>45198</v>
      </c>
      <c r="R39" s="83">
        <v>0</v>
      </c>
      <c r="S39" s="83">
        <v>9</v>
      </c>
      <c r="T39" s="85" t="str">
        <v>s</v>
      </c>
      <c r="U39" s="83">
        <v>16</v>
      </c>
      <c r="V39" s="83" t="str">
        <v>q</v>
      </c>
      <c r="W39" s="83">
        <v>52.5</v>
      </c>
      <c r="X39" s="83">
        <v>0</v>
      </c>
      <c r="Y39" t="str">
        <v>coudewater</v>
      </c>
      <c r="AA39" s="105">
        <v>27</v>
      </c>
      <c r="AB39" s="22"/>
      <c r="AD39" s="22"/>
    </row>
    <row r="40" spans="1:30" x14ac:dyDescent="0.2">
      <c r="A40" s="20"/>
      <c r="B40" s="20"/>
      <c r="C40" s="20">
        <v>28</v>
      </c>
      <c r="D40" s="44">
        <v>45360</v>
      </c>
      <c r="E40" s="2"/>
      <c r="F40" s="2">
        <v>18</v>
      </c>
      <c r="G40" s="2" t="s">
        <v>59</v>
      </c>
      <c r="H40" s="2" t="s">
        <v>60</v>
      </c>
      <c r="I40" s="2"/>
      <c r="J40" s="2"/>
      <c r="K40" s="2"/>
      <c r="L40" s="2" t="s">
        <v>86</v>
      </c>
      <c r="M40" t="e">
        <f t="shared" si="0"/>
        <v>#N/A</v>
      </c>
      <c r="Q40" s="108">
        <v>45191</v>
      </c>
      <c r="R40" s="109">
        <v>0</v>
      </c>
      <c r="S40" s="109">
        <v>9</v>
      </c>
      <c r="T40" s="110" t="str">
        <v>s</v>
      </c>
      <c r="U40" s="109">
        <v>15</v>
      </c>
      <c r="V40" s="109" t="str">
        <v>q</v>
      </c>
      <c r="W40" s="109">
        <v>52.1</v>
      </c>
      <c r="X40" s="109">
        <v>0</v>
      </c>
      <c r="Y40" s="111" t="str">
        <v>coudewater</v>
      </c>
      <c r="Z40" s="111"/>
      <c r="AA40" s="105">
        <v>28</v>
      </c>
      <c r="AB40" s="22"/>
      <c r="AD40" s="22"/>
    </row>
    <row r="41" spans="1:30" x14ac:dyDescent="0.2">
      <c r="A41" s="20"/>
      <c r="B41" s="20"/>
      <c r="C41" s="20">
        <v>29</v>
      </c>
      <c r="D41" s="44">
        <v>45364</v>
      </c>
      <c r="E41" s="2">
        <v>2</v>
      </c>
      <c r="F41" s="2"/>
      <c r="G41" s="2"/>
      <c r="H41" s="2"/>
      <c r="I41" s="2"/>
      <c r="J41" s="2"/>
      <c r="K41" s="2"/>
      <c r="L41" s="4" t="s">
        <v>65</v>
      </c>
      <c r="M41" t="e">
        <f t="shared" si="0"/>
        <v>#N/A</v>
      </c>
      <c r="Q41" s="108">
        <v>45184</v>
      </c>
      <c r="R41" s="109">
        <v>0</v>
      </c>
      <c r="S41" s="109">
        <v>9</v>
      </c>
      <c r="T41" s="109" t="str">
        <v>s</v>
      </c>
      <c r="U41" s="109">
        <v>15</v>
      </c>
      <c r="V41" s="109" t="str">
        <v>q</v>
      </c>
      <c r="W41" s="109">
        <v>52.5</v>
      </c>
      <c r="X41" s="109">
        <v>0</v>
      </c>
      <c r="Y41" s="112" t="str">
        <v>coudewater</v>
      </c>
      <c r="Z41" s="112"/>
      <c r="AA41" s="105">
        <v>29</v>
      </c>
      <c r="AB41" s="22"/>
      <c r="AD41" s="22"/>
    </row>
    <row r="42" spans="1:30" x14ac:dyDescent="0.2">
      <c r="A42" s="20"/>
      <c r="B42" s="20"/>
      <c r="C42" s="20">
        <v>30</v>
      </c>
      <c r="D42" s="44">
        <v>45366</v>
      </c>
      <c r="E42" s="2"/>
      <c r="F42" s="2">
        <v>18</v>
      </c>
      <c r="G42" s="2" t="s">
        <v>29</v>
      </c>
      <c r="H42" s="2">
        <v>35</v>
      </c>
      <c r="I42" s="2"/>
      <c r="J42" s="2"/>
      <c r="K42" s="2"/>
      <c r="L42" s="4" t="s">
        <v>30</v>
      </c>
      <c r="M42" t="e">
        <f t="shared" si="0"/>
        <v>#N/A</v>
      </c>
      <c r="Q42" s="113">
        <v>45177</v>
      </c>
      <c r="R42" s="113">
        <v>0</v>
      </c>
      <c r="S42" s="112">
        <v>9</v>
      </c>
      <c r="T42" s="112" t="str">
        <v>s</v>
      </c>
      <c r="U42" s="112">
        <v>12</v>
      </c>
      <c r="V42" s="112" t="str">
        <v>q</v>
      </c>
      <c r="W42" s="112">
        <v>53.9</v>
      </c>
      <c r="X42" s="112">
        <v>0</v>
      </c>
      <c r="Y42" s="112" t="str">
        <v>coudewater</v>
      </c>
      <c r="Z42" s="112"/>
      <c r="AA42" s="105">
        <v>30</v>
      </c>
      <c r="AB42" s="22"/>
      <c r="AD42" s="22"/>
    </row>
    <row r="43" spans="1:30" x14ac:dyDescent="0.2">
      <c r="A43" s="20"/>
      <c r="B43" s="20"/>
      <c r="C43" s="20">
        <v>31</v>
      </c>
      <c r="D43" s="44">
        <v>45368</v>
      </c>
      <c r="E43" s="2">
        <v>3</v>
      </c>
      <c r="F43" s="2"/>
      <c r="G43" s="2"/>
      <c r="H43" s="2"/>
      <c r="I43" s="2"/>
      <c r="J43" s="2"/>
      <c r="K43" s="2"/>
      <c r="L43" s="4" t="s">
        <v>64</v>
      </c>
      <c r="M43" t="e">
        <f t="shared" si="0"/>
        <v>#N/A</v>
      </c>
      <c r="Q43" s="114">
        <v>45156</v>
      </c>
      <c r="R43" s="112">
        <v>0</v>
      </c>
      <c r="S43" s="112">
        <v>9</v>
      </c>
      <c r="T43" s="112" t="str">
        <v>s</v>
      </c>
      <c r="U43" s="112">
        <v>15</v>
      </c>
      <c r="V43" s="112" t="str">
        <v>q</v>
      </c>
      <c r="W43" s="112">
        <v>50.2</v>
      </c>
      <c r="X43" s="112">
        <v>0</v>
      </c>
      <c r="Y43" s="112" t="str">
        <v>coudewater</v>
      </c>
      <c r="Z43" s="112"/>
      <c r="AA43" s="105">
        <v>31</v>
      </c>
      <c r="AB43" s="22"/>
      <c r="AD43" s="22"/>
    </row>
    <row r="44" spans="1:30" x14ac:dyDescent="0.2">
      <c r="A44" s="20"/>
      <c r="B44" s="20"/>
      <c r="C44" s="20">
        <v>32</v>
      </c>
      <c r="D44" s="44">
        <v>45371</v>
      </c>
      <c r="E44" s="2">
        <v>2</v>
      </c>
      <c r="F44" s="2"/>
      <c r="G44" s="2"/>
      <c r="H44" s="2"/>
      <c r="I44" s="2"/>
      <c r="J44" s="2"/>
      <c r="K44" s="2"/>
      <c r="L44" s="2" t="s">
        <v>68</v>
      </c>
      <c r="M44" t="e">
        <f t="shared" si="0"/>
        <v>#N/A</v>
      </c>
      <c r="Q44" s="113">
        <v>45118</v>
      </c>
      <c r="R44" s="113">
        <v>0</v>
      </c>
      <c r="S44" s="112">
        <v>9</v>
      </c>
      <c r="T44" s="112" t="str">
        <v>s</v>
      </c>
      <c r="U44" s="112">
        <v>8</v>
      </c>
      <c r="V44" s="112" t="str">
        <v>q</v>
      </c>
      <c r="W44" s="112">
        <v>55.8</v>
      </c>
      <c r="X44" s="112">
        <v>0</v>
      </c>
      <c r="Y44" s="112" t="str">
        <v>coudewater</v>
      </c>
      <c r="Z44" s="112"/>
      <c r="AA44" s="105">
        <v>32</v>
      </c>
      <c r="AB44" s="22"/>
      <c r="AD44" s="22"/>
    </row>
    <row r="45" spans="1:30" x14ac:dyDescent="0.2">
      <c r="A45" s="20"/>
      <c r="B45" s="20"/>
      <c r="C45" s="20">
        <v>33</v>
      </c>
      <c r="D45" s="44">
        <v>45372</v>
      </c>
      <c r="E45" s="2">
        <v>2</v>
      </c>
      <c r="F45" s="2"/>
      <c r="G45" s="2"/>
      <c r="H45" s="2"/>
      <c r="I45" s="2"/>
      <c r="J45" s="2"/>
      <c r="K45" s="2"/>
      <c r="L45" s="2" t="s">
        <v>78</v>
      </c>
      <c r="M45" t="e">
        <f t="shared" si="0"/>
        <v>#N/A</v>
      </c>
      <c r="Q45" s="113">
        <v>45107</v>
      </c>
      <c r="R45" s="113">
        <v>0</v>
      </c>
      <c r="S45" s="112">
        <v>9</v>
      </c>
      <c r="T45" s="112" t="str">
        <v>s</v>
      </c>
      <c r="U45" s="112">
        <v>13</v>
      </c>
      <c r="V45" s="112" t="str">
        <v>q</v>
      </c>
      <c r="W45" s="112">
        <v>50.2</v>
      </c>
      <c r="X45" s="112">
        <v>0</v>
      </c>
      <c r="Y45" s="112" t="str">
        <v>coudewater</v>
      </c>
      <c r="Z45" s="112"/>
      <c r="AA45" s="105">
        <v>33</v>
      </c>
      <c r="AB45" s="22"/>
      <c r="AD45" s="22"/>
    </row>
    <row r="46" spans="1:30" x14ac:dyDescent="0.2">
      <c r="A46" s="20"/>
      <c r="B46" s="20"/>
      <c r="C46" s="20">
        <v>34</v>
      </c>
      <c r="D46" s="44">
        <v>45373</v>
      </c>
      <c r="E46" s="2">
        <v>1</v>
      </c>
      <c r="F46" s="2">
        <v>18</v>
      </c>
      <c r="G46" s="2" t="s">
        <v>93</v>
      </c>
      <c r="H46" s="2">
        <v>36</v>
      </c>
      <c r="I46" s="2"/>
      <c r="J46" s="2"/>
      <c r="K46" s="2"/>
      <c r="L46" s="2" t="s">
        <v>30</v>
      </c>
      <c r="M46" t="e">
        <f t="shared" si="0"/>
        <v>#N/A</v>
      </c>
      <c r="Q46" s="113">
        <v>45079</v>
      </c>
      <c r="R46" s="112">
        <v>0</v>
      </c>
      <c r="S46" s="112">
        <v>9</v>
      </c>
      <c r="T46" s="112" t="str">
        <v>s</v>
      </c>
      <c r="U46" s="112">
        <v>7</v>
      </c>
      <c r="V46" s="112" t="str">
        <v>q</v>
      </c>
      <c r="W46" s="112">
        <v>57.2</v>
      </c>
      <c r="X46" s="112">
        <v>0</v>
      </c>
      <c r="Y46" s="112" t="str">
        <v>coudewater</v>
      </c>
      <c r="Z46" s="112"/>
      <c r="AA46" s="105">
        <v>34</v>
      </c>
      <c r="AB46" s="22"/>
      <c r="AD46" s="22"/>
    </row>
    <row r="47" spans="1:30" x14ac:dyDescent="0.2">
      <c r="A47" s="20"/>
      <c r="B47" s="20"/>
      <c r="C47" s="20">
        <v>35</v>
      </c>
      <c r="D47" s="44">
        <v>45375</v>
      </c>
      <c r="E47" s="2">
        <v>1</v>
      </c>
      <c r="F47" s="2">
        <v>18</v>
      </c>
      <c r="G47" s="2"/>
      <c r="H47" s="2"/>
      <c r="I47" s="2"/>
      <c r="J47" s="2"/>
      <c r="K47" s="2"/>
      <c r="L47" s="2" t="s">
        <v>84</v>
      </c>
      <c r="M47" t="e">
        <f t="shared" si="0"/>
        <v>#N/A</v>
      </c>
      <c r="Q47" s="113">
        <v>45063</v>
      </c>
      <c r="R47" s="112">
        <v>0</v>
      </c>
      <c r="S47" s="112">
        <v>18</v>
      </c>
      <c r="T47" s="112" t="str">
        <v>s</v>
      </c>
      <c r="U47" s="112">
        <v>25</v>
      </c>
      <c r="V47" s="112" t="str">
        <v>q</v>
      </c>
      <c r="W47" s="112">
        <v>58.2</v>
      </c>
      <c r="X47" s="112">
        <v>0</v>
      </c>
      <c r="Y47" s="112" t="str">
        <v>valkenswaard</v>
      </c>
      <c r="Z47" s="112"/>
      <c r="AA47" s="115">
        <v>35</v>
      </c>
      <c r="AB47" s="22"/>
      <c r="AD47" s="22"/>
    </row>
    <row r="48" spans="1:30" x14ac:dyDescent="0.2">
      <c r="A48" s="20"/>
      <c r="B48" s="20"/>
      <c r="C48" s="20">
        <v>36</v>
      </c>
      <c r="D48" s="44">
        <v>45377</v>
      </c>
      <c r="E48" s="2">
        <v>2</v>
      </c>
      <c r="F48" s="2"/>
      <c r="G48" s="2"/>
      <c r="H48" s="2"/>
      <c r="I48" s="2"/>
      <c r="J48" s="2"/>
      <c r="K48" s="2"/>
      <c r="L48" s="4" t="s">
        <v>91</v>
      </c>
      <c r="M48" t="e">
        <f t="shared" si="0"/>
        <v>#N/A</v>
      </c>
      <c r="Q48" s="113">
        <v>45058</v>
      </c>
      <c r="R48" s="112">
        <v>0</v>
      </c>
      <c r="S48" s="112">
        <v>9</v>
      </c>
      <c r="T48" s="112" t="str">
        <v>s</v>
      </c>
      <c r="U48" s="112">
        <v>26</v>
      </c>
      <c r="V48" s="112" t="str">
        <v>q</v>
      </c>
      <c r="W48" s="112">
        <v>44.4</v>
      </c>
      <c r="X48" s="112">
        <v>0</v>
      </c>
      <c r="Y48" s="112" t="str">
        <v xml:space="preserve">coudewater 1e </v>
      </c>
      <c r="Z48" s="112"/>
      <c r="AA48" s="105">
        <v>36</v>
      </c>
    </row>
    <row r="49" spans="1:27" x14ac:dyDescent="0.2">
      <c r="A49" s="20"/>
      <c r="B49" s="20"/>
      <c r="C49" s="20">
        <v>37</v>
      </c>
      <c r="D49" s="44">
        <v>45378</v>
      </c>
      <c r="E49" s="2"/>
      <c r="F49" s="2">
        <v>18</v>
      </c>
      <c r="G49" s="2" t="s">
        <v>93</v>
      </c>
      <c r="H49" s="2">
        <v>32</v>
      </c>
      <c r="I49" s="2" t="s">
        <v>74</v>
      </c>
      <c r="J49" s="2">
        <v>55.9</v>
      </c>
      <c r="K49" s="2">
        <v>49.7</v>
      </c>
      <c r="L49" s="2" t="s">
        <v>90</v>
      </c>
      <c r="M49">
        <f t="shared" si="0"/>
        <v>22</v>
      </c>
      <c r="Q49" s="113"/>
      <c r="R49" s="112"/>
      <c r="S49" s="112"/>
      <c r="T49" s="112"/>
      <c r="U49" s="112"/>
      <c r="V49" s="112"/>
      <c r="W49" s="112"/>
      <c r="X49" s="112"/>
      <c r="Y49" s="112"/>
      <c r="Z49" s="112"/>
      <c r="AA49" s="105">
        <v>37</v>
      </c>
    </row>
    <row r="50" spans="1:27" x14ac:dyDescent="0.2">
      <c r="A50" s="20"/>
      <c r="B50" s="20"/>
      <c r="C50" s="20">
        <v>38</v>
      </c>
      <c r="D50" s="44">
        <v>45382</v>
      </c>
      <c r="E50" s="2">
        <v>1</v>
      </c>
      <c r="F50" s="2">
        <v>19</v>
      </c>
      <c r="G50" s="2" t="s">
        <v>93</v>
      </c>
      <c r="H50" s="2">
        <v>26</v>
      </c>
      <c r="I50" s="2"/>
      <c r="J50" s="2"/>
      <c r="K50" s="2"/>
      <c r="L50" s="2" t="s">
        <v>92</v>
      </c>
      <c r="M50" t="e">
        <f t="shared" si="0"/>
        <v>#N/A</v>
      </c>
      <c r="Q50" s="113"/>
      <c r="R50" s="112"/>
      <c r="S50" s="112"/>
      <c r="T50" s="112"/>
      <c r="U50" s="112"/>
      <c r="V50" s="112"/>
      <c r="W50" s="112"/>
      <c r="X50" s="112"/>
      <c r="Y50" s="112"/>
      <c r="Z50" s="112"/>
      <c r="AA50" s="105">
        <v>38</v>
      </c>
    </row>
    <row r="51" spans="1:27" x14ac:dyDescent="0.2">
      <c r="A51" s="20"/>
      <c r="B51" s="20"/>
      <c r="C51" s="20">
        <v>39</v>
      </c>
      <c r="D51" s="44">
        <v>45384</v>
      </c>
      <c r="E51" s="2">
        <v>2</v>
      </c>
      <c r="F51" s="2"/>
      <c r="G51" s="2"/>
      <c r="H51" s="2"/>
      <c r="I51" s="2"/>
      <c r="J51" s="2"/>
      <c r="K51" s="2"/>
      <c r="L51" s="2" t="s">
        <v>94</v>
      </c>
      <c r="M51" t="e">
        <f t="shared" si="0"/>
        <v>#N/A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x14ac:dyDescent="0.2">
      <c r="A52" s="20"/>
      <c r="B52" s="20"/>
      <c r="C52" s="20">
        <v>40</v>
      </c>
      <c r="D52" s="44">
        <v>45385</v>
      </c>
      <c r="E52" s="2">
        <v>1</v>
      </c>
      <c r="F52" s="2">
        <v>18</v>
      </c>
      <c r="G52" s="2" t="s">
        <v>29</v>
      </c>
      <c r="H52" s="2">
        <v>28</v>
      </c>
      <c r="I52" s="2"/>
      <c r="J52" s="2"/>
      <c r="K52" s="2"/>
      <c r="L52" s="2" t="s">
        <v>90</v>
      </c>
      <c r="M52" t="e">
        <f t="shared" si="0"/>
        <v>#N/A</v>
      </c>
      <c r="Q52" s="99"/>
    </row>
    <row r="53" spans="1:27" x14ac:dyDescent="0.2">
      <c r="A53" s="20"/>
      <c r="B53" s="20" t="s">
        <v>95</v>
      </c>
      <c r="C53" s="20">
        <v>41</v>
      </c>
      <c r="D53" s="45">
        <v>45388</v>
      </c>
      <c r="E53" s="2">
        <v>3</v>
      </c>
      <c r="F53" s="2"/>
      <c r="G53" s="2"/>
      <c r="H53" s="2"/>
      <c r="I53" s="2"/>
      <c r="J53" s="2"/>
      <c r="K53" s="2"/>
      <c r="L53" s="79" t="s">
        <v>100</v>
      </c>
      <c r="M53" t="e">
        <f t="shared" si="0"/>
        <v>#N/A</v>
      </c>
      <c r="W53" s="26"/>
    </row>
    <row r="54" spans="1:27" x14ac:dyDescent="0.2">
      <c r="A54" s="20"/>
      <c r="B54" s="77">
        <f ca="1">TODAY()</f>
        <v>45556</v>
      </c>
      <c r="C54" s="20">
        <v>42</v>
      </c>
      <c r="D54" s="44">
        <v>45391</v>
      </c>
      <c r="E54" s="2">
        <v>2</v>
      </c>
      <c r="F54" s="2"/>
      <c r="G54" s="2"/>
      <c r="H54" s="2"/>
      <c r="I54" s="2"/>
      <c r="J54" s="2"/>
      <c r="K54" s="2"/>
      <c r="L54" s="2" t="s">
        <v>97</v>
      </c>
      <c r="M54" t="e">
        <f t="shared" si="0"/>
        <v>#N/A</v>
      </c>
      <c r="Q54" s="26"/>
      <c r="W54" s="26"/>
    </row>
    <row r="55" spans="1:27" x14ac:dyDescent="0.2">
      <c r="A55" s="20"/>
      <c r="B55" s="20"/>
      <c r="C55" s="20">
        <v>43</v>
      </c>
      <c r="D55" s="44">
        <v>45392</v>
      </c>
      <c r="E55" s="2">
        <v>1</v>
      </c>
      <c r="F55" s="2">
        <v>18</v>
      </c>
      <c r="G55" s="2" t="s">
        <v>29</v>
      </c>
      <c r="H55" s="2">
        <v>18</v>
      </c>
      <c r="I55" s="2" t="s">
        <v>74</v>
      </c>
      <c r="J55" s="2">
        <v>77.3</v>
      </c>
      <c r="K55" s="2">
        <v>49.7</v>
      </c>
      <c r="L55" s="2" t="s">
        <v>90</v>
      </c>
      <c r="M55">
        <f t="shared" si="0"/>
        <v>37</v>
      </c>
    </row>
    <row r="56" spans="1:27" x14ac:dyDescent="0.2">
      <c r="A56" s="20"/>
      <c r="B56" s="20"/>
      <c r="C56" s="20">
        <v>44</v>
      </c>
      <c r="D56" s="44">
        <v>45396</v>
      </c>
      <c r="E56" s="2">
        <v>1</v>
      </c>
      <c r="F56" s="2">
        <v>18</v>
      </c>
      <c r="G56" s="78" t="s">
        <v>29</v>
      </c>
      <c r="H56" s="2">
        <v>28</v>
      </c>
      <c r="I56" s="2" t="s">
        <v>74</v>
      </c>
      <c r="J56" s="2">
        <v>57.4</v>
      </c>
      <c r="K56" s="2">
        <v>50.2</v>
      </c>
      <c r="L56" s="2" t="s">
        <v>98</v>
      </c>
      <c r="M56">
        <f t="shared" si="0"/>
        <v>25</v>
      </c>
    </row>
    <row r="57" spans="1:27" x14ac:dyDescent="0.2">
      <c r="A57" s="20"/>
      <c r="B57" s="20"/>
      <c r="C57" s="20">
        <v>45</v>
      </c>
      <c r="D57" s="44">
        <v>45399</v>
      </c>
      <c r="E57" s="2">
        <v>1</v>
      </c>
      <c r="F57" s="2">
        <v>18</v>
      </c>
      <c r="G57" s="2" t="s">
        <v>93</v>
      </c>
      <c r="H57" s="2">
        <v>22</v>
      </c>
      <c r="I57" s="2" t="s">
        <v>74</v>
      </c>
      <c r="J57" s="2">
        <v>69.599999999999994</v>
      </c>
      <c r="K57" s="2">
        <v>50.2</v>
      </c>
      <c r="L57" s="2" t="s">
        <v>90</v>
      </c>
      <c r="M57">
        <f t="shared" si="0"/>
        <v>35</v>
      </c>
      <c r="R57" s="91"/>
    </row>
    <row r="58" spans="1:27" x14ac:dyDescent="0.2">
      <c r="A58" s="20"/>
      <c r="B58" s="20"/>
      <c r="C58" s="20">
        <v>46</v>
      </c>
      <c r="D58" s="44">
        <v>45406</v>
      </c>
      <c r="E58" s="2">
        <v>1</v>
      </c>
      <c r="F58" s="2">
        <v>18</v>
      </c>
      <c r="G58" s="2" t="s">
        <v>29</v>
      </c>
      <c r="H58" s="2">
        <v>32</v>
      </c>
      <c r="I58" s="2" t="s">
        <v>74</v>
      </c>
      <c r="J58" s="2">
        <v>52.8</v>
      </c>
      <c r="K58" s="2">
        <v>50.6</v>
      </c>
      <c r="L58" s="2" t="s">
        <v>90</v>
      </c>
      <c r="M58">
        <f t="shared" si="0"/>
        <v>17</v>
      </c>
    </row>
    <row r="59" spans="1:27" x14ac:dyDescent="0.2">
      <c r="A59" s="20"/>
      <c r="B59" s="20"/>
      <c r="C59" s="20">
        <v>47</v>
      </c>
      <c r="D59" s="44">
        <v>45407</v>
      </c>
      <c r="E59" s="2">
        <v>1</v>
      </c>
      <c r="F59" s="2"/>
      <c r="G59" s="2"/>
      <c r="H59" s="2"/>
      <c r="I59" s="2"/>
      <c r="J59" s="2"/>
      <c r="K59" s="2"/>
      <c r="L59" s="2" t="s">
        <v>99</v>
      </c>
      <c r="M59" t="e">
        <f t="shared" si="0"/>
        <v>#N/A</v>
      </c>
      <c r="Q59" s="98"/>
    </row>
    <row r="60" spans="1:27" x14ac:dyDescent="0.2">
      <c r="A60" s="20"/>
      <c r="B60" s="20"/>
      <c r="C60" s="20">
        <v>48</v>
      </c>
      <c r="D60" s="44">
        <v>45408</v>
      </c>
      <c r="E60" s="2"/>
      <c r="F60" s="2">
        <v>9</v>
      </c>
      <c r="G60" s="2" t="s">
        <v>29</v>
      </c>
      <c r="H60" s="2">
        <v>22</v>
      </c>
      <c r="I60" s="2" t="s">
        <v>74</v>
      </c>
      <c r="J60" s="2">
        <v>47.8</v>
      </c>
      <c r="K60" s="2">
        <v>49.8</v>
      </c>
      <c r="L60" s="2" t="s">
        <v>101</v>
      </c>
      <c r="M60">
        <f t="shared" si="0"/>
        <v>5</v>
      </c>
    </row>
    <row r="61" spans="1:27" x14ac:dyDescent="0.2">
      <c r="A61" s="20"/>
      <c r="B61" s="20"/>
      <c r="C61" s="20">
        <v>49</v>
      </c>
      <c r="D61" s="44">
        <v>45412</v>
      </c>
      <c r="E61" s="2">
        <v>2</v>
      </c>
      <c r="F61" s="2"/>
      <c r="G61" s="2"/>
      <c r="H61" s="2"/>
      <c r="I61" s="2"/>
      <c r="J61" s="2"/>
      <c r="K61" s="2"/>
      <c r="L61" s="2" t="s">
        <v>102</v>
      </c>
      <c r="M61" t="e">
        <f t="shared" si="0"/>
        <v>#N/A</v>
      </c>
      <c r="Q61" s="98"/>
    </row>
    <row r="62" spans="1:27" x14ac:dyDescent="0.2">
      <c r="A62" s="20"/>
      <c r="B62" s="20"/>
      <c r="C62" s="20">
        <v>50</v>
      </c>
      <c r="D62" s="44">
        <v>45413</v>
      </c>
      <c r="E62" s="2">
        <v>1</v>
      </c>
      <c r="F62" s="2">
        <v>18</v>
      </c>
      <c r="G62" s="2" t="s">
        <v>29</v>
      </c>
      <c r="H62" s="2">
        <v>34</v>
      </c>
      <c r="I62" s="2" t="s">
        <v>74</v>
      </c>
      <c r="J62" s="2">
        <v>51.3</v>
      </c>
      <c r="K62" s="2">
        <v>50</v>
      </c>
      <c r="L62" s="2" t="s">
        <v>90</v>
      </c>
      <c r="M62">
        <f t="shared" si="0"/>
        <v>10</v>
      </c>
    </row>
    <row r="63" spans="1:27" x14ac:dyDescent="0.2">
      <c r="A63" s="20"/>
      <c r="B63" s="20"/>
      <c r="C63" s="20">
        <v>51</v>
      </c>
      <c r="D63" s="44">
        <v>45417</v>
      </c>
      <c r="E63" s="2">
        <v>2</v>
      </c>
      <c r="F63" s="2"/>
      <c r="G63" s="2"/>
      <c r="H63" s="2"/>
      <c r="I63" s="2"/>
      <c r="J63" s="2"/>
      <c r="K63" s="2"/>
      <c r="L63" s="2" t="s">
        <v>103</v>
      </c>
      <c r="M63" t="e">
        <f t="shared" si="0"/>
        <v>#N/A</v>
      </c>
      <c r="Q63" s="98"/>
    </row>
    <row r="64" spans="1:27" x14ac:dyDescent="0.2">
      <c r="A64" s="20"/>
      <c r="B64" s="20"/>
      <c r="C64" s="20">
        <v>52</v>
      </c>
      <c r="D64" s="44">
        <v>45420</v>
      </c>
      <c r="E64" s="2">
        <v>1</v>
      </c>
      <c r="F64" s="2">
        <v>18</v>
      </c>
      <c r="G64" s="2" t="s">
        <v>29</v>
      </c>
      <c r="H64" s="2">
        <v>15</v>
      </c>
      <c r="I64" s="2" t="s">
        <v>74</v>
      </c>
      <c r="J64" s="2">
        <v>81.8</v>
      </c>
      <c r="K64" s="2">
        <v>48.9</v>
      </c>
      <c r="L64" s="2" t="s">
        <v>90</v>
      </c>
      <c r="M64">
        <f t="shared" si="0"/>
        <v>38</v>
      </c>
    </row>
    <row r="65" spans="1:24" x14ac:dyDescent="0.2">
      <c r="A65" s="20"/>
      <c r="B65" s="20"/>
      <c r="C65" s="20">
        <v>53</v>
      </c>
      <c r="D65" s="44">
        <v>45422</v>
      </c>
      <c r="E65" s="2">
        <v>1</v>
      </c>
      <c r="F65" s="2">
        <v>18</v>
      </c>
      <c r="G65" s="2" t="s">
        <v>29</v>
      </c>
      <c r="H65" s="2">
        <v>26</v>
      </c>
      <c r="I65" s="2" t="s">
        <v>106</v>
      </c>
      <c r="J65" s="2">
        <v>63.5</v>
      </c>
      <c r="K65" s="2"/>
      <c r="L65" s="2" t="s">
        <v>105</v>
      </c>
      <c r="M65">
        <f t="shared" si="0"/>
        <v>31</v>
      </c>
    </row>
    <row r="66" spans="1:24" x14ac:dyDescent="0.2">
      <c r="A66" s="20"/>
      <c r="B66" s="20" t="s">
        <v>107</v>
      </c>
      <c r="C66" s="20">
        <v>54</v>
      </c>
      <c r="D66" s="44">
        <v>45428</v>
      </c>
      <c r="E66" s="2">
        <v>2</v>
      </c>
      <c r="F66" s="2"/>
      <c r="G66" s="2"/>
      <c r="H66" s="2"/>
      <c r="I66" s="2"/>
      <c r="J66" s="2"/>
      <c r="K66" s="2"/>
      <c r="L66" s="78" t="s">
        <v>96</v>
      </c>
      <c r="M66" t="e">
        <f t="shared" si="0"/>
        <v>#N/A</v>
      </c>
    </row>
    <row r="67" spans="1:24" x14ac:dyDescent="0.2">
      <c r="A67" s="20"/>
      <c r="B67" s="20"/>
      <c r="C67" s="20">
        <v>55</v>
      </c>
      <c r="D67" s="44">
        <v>45443</v>
      </c>
      <c r="E67" s="2">
        <v>2</v>
      </c>
      <c r="F67" s="2">
        <v>9</v>
      </c>
      <c r="G67" s="2" t="s">
        <v>29</v>
      </c>
      <c r="H67" s="2">
        <v>22</v>
      </c>
      <c r="I67" s="2"/>
      <c r="J67" s="2">
        <v>44.6</v>
      </c>
      <c r="K67" s="2"/>
      <c r="L67" s="2" t="s">
        <v>108</v>
      </c>
      <c r="M67">
        <f t="shared" ref="M67:M115" si="3">RANK(J67,J$13:J$115,1)</f>
        <v>4</v>
      </c>
      <c r="Q67" s="99" t="s">
        <v>133</v>
      </c>
    </row>
    <row r="68" spans="1:24" x14ac:dyDescent="0.2">
      <c r="A68" s="20"/>
      <c r="B68" s="20"/>
      <c r="C68" s="20">
        <v>56</v>
      </c>
      <c r="D68" s="44">
        <v>45445</v>
      </c>
      <c r="E68" s="2">
        <v>1</v>
      </c>
      <c r="F68" s="2">
        <v>18</v>
      </c>
      <c r="G68" s="2" t="s">
        <v>93</v>
      </c>
      <c r="H68" s="2">
        <v>36</v>
      </c>
      <c r="I68" s="2" t="s">
        <v>74</v>
      </c>
      <c r="J68" s="2">
        <v>48.3</v>
      </c>
      <c r="K68" s="2">
        <v>49.5</v>
      </c>
      <c r="L68" s="2" t="s">
        <v>109</v>
      </c>
      <c r="M68">
        <f t="shared" si="3"/>
        <v>6</v>
      </c>
      <c r="Q68" t="s">
        <v>132</v>
      </c>
    </row>
    <row r="69" spans="1:24" x14ac:dyDescent="0.2">
      <c r="A69" s="20"/>
      <c r="B69" s="20"/>
      <c r="C69" s="20">
        <v>57</v>
      </c>
      <c r="D69" s="44">
        <v>45445</v>
      </c>
      <c r="E69" s="2"/>
      <c r="F69" s="2">
        <v>18</v>
      </c>
      <c r="G69" s="2" t="s">
        <v>29</v>
      </c>
      <c r="H69" s="2">
        <v>35</v>
      </c>
      <c r="I69" s="2" t="s">
        <v>74</v>
      </c>
      <c r="J69" s="2">
        <v>51.3</v>
      </c>
      <c r="K69" s="2">
        <v>49.4</v>
      </c>
      <c r="L69" s="2" t="s">
        <v>110</v>
      </c>
      <c r="M69">
        <f t="shared" si="3"/>
        <v>10</v>
      </c>
      <c r="Q69" s="26" t="s">
        <v>134</v>
      </c>
    </row>
    <row r="70" spans="1:24" x14ac:dyDescent="0.2">
      <c r="A70" s="20"/>
      <c r="B70" s="20"/>
      <c r="C70" s="20">
        <v>58</v>
      </c>
      <c r="D70" s="44">
        <v>45457</v>
      </c>
      <c r="E70" s="2">
        <v>1</v>
      </c>
      <c r="F70" s="2">
        <v>7</v>
      </c>
      <c r="G70" s="2"/>
      <c r="H70" s="2"/>
      <c r="I70" s="2"/>
      <c r="J70" s="2"/>
      <c r="K70" s="2"/>
      <c r="L70" s="2" t="s">
        <v>111</v>
      </c>
      <c r="M70" t="e">
        <f t="shared" si="3"/>
        <v>#N/A</v>
      </c>
    </row>
    <row r="71" spans="1:24" x14ac:dyDescent="0.2">
      <c r="A71" s="20"/>
      <c r="B71" s="20"/>
      <c r="C71" s="20">
        <v>60</v>
      </c>
      <c r="D71" s="44">
        <v>45460</v>
      </c>
      <c r="E71" s="2">
        <v>1</v>
      </c>
      <c r="F71" s="2">
        <v>9</v>
      </c>
      <c r="G71" s="2"/>
      <c r="H71" s="2"/>
      <c r="I71" s="2"/>
      <c r="J71" s="2"/>
      <c r="K71" s="2"/>
      <c r="L71" s="2" t="s">
        <v>112</v>
      </c>
      <c r="M71" t="e">
        <f t="shared" si="3"/>
        <v>#N/A</v>
      </c>
    </row>
    <row r="72" spans="1:24" x14ac:dyDescent="0.2">
      <c r="A72" s="20"/>
      <c r="B72" s="20"/>
      <c r="C72" s="20">
        <v>61</v>
      </c>
      <c r="D72" s="44">
        <v>45462</v>
      </c>
      <c r="E72" s="2">
        <v>1</v>
      </c>
      <c r="F72" s="2">
        <v>18</v>
      </c>
      <c r="G72" s="2" t="s">
        <v>29</v>
      </c>
      <c r="H72" s="2">
        <v>36</v>
      </c>
      <c r="I72" s="2" t="s">
        <v>74</v>
      </c>
      <c r="J72" s="2">
        <v>49.8</v>
      </c>
      <c r="K72" s="2">
        <v>49.3</v>
      </c>
      <c r="L72" s="78" t="s">
        <v>114</v>
      </c>
      <c r="M72">
        <f t="shared" si="3"/>
        <v>7</v>
      </c>
    </row>
    <row r="73" spans="1:24" x14ac:dyDescent="0.2">
      <c r="A73" s="20"/>
      <c r="B73" s="20"/>
      <c r="C73" s="20">
        <v>62</v>
      </c>
      <c r="D73" s="44">
        <v>45469</v>
      </c>
      <c r="E73" s="2">
        <v>1</v>
      </c>
      <c r="F73" s="2">
        <v>16</v>
      </c>
      <c r="G73" s="2" t="s">
        <v>29</v>
      </c>
      <c r="H73" s="2">
        <v>34</v>
      </c>
      <c r="I73" s="2" t="s">
        <v>74</v>
      </c>
      <c r="J73" s="2">
        <v>51.3</v>
      </c>
      <c r="K73" s="2">
        <v>49.3</v>
      </c>
      <c r="L73" s="2" t="s">
        <v>113</v>
      </c>
      <c r="M73">
        <f t="shared" si="3"/>
        <v>10</v>
      </c>
    </row>
    <row r="74" spans="1:24" x14ac:dyDescent="0.2">
      <c r="A74" s="20"/>
      <c r="B74" s="20"/>
      <c r="C74" s="20">
        <v>63</v>
      </c>
      <c r="D74" s="44">
        <v>45473</v>
      </c>
      <c r="E74" s="2">
        <v>2</v>
      </c>
      <c r="F74" s="2"/>
      <c r="G74" s="2"/>
      <c r="H74" s="2"/>
      <c r="I74" s="2"/>
      <c r="J74" s="2"/>
      <c r="K74" s="2"/>
      <c r="L74" s="2" t="s">
        <v>116</v>
      </c>
      <c r="M74" t="e">
        <f t="shared" si="3"/>
        <v>#N/A</v>
      </c>
      <c r="Q74" s="48" t="s">
        <v>129</v>
      </c>
      <c r="R74" s="48"/>
      <c r="S74" s="48"/>
      <c r="T74" s="48"/>
      <c r="U74" s="48"/>
      <c r="V74" s="48"/>
      <c r="W74" s="48"/>
      <c r="X74" s="48"/>
    </row>
    <row r="75" spans="1:24" x14ac:dyDescent="0.2">
      <c r="A75" s="20"/>
      <c r="B75" s="20"/>
      <c r="C75" s="20">
        <v>64</v>
      </c>
      <c r="D75" s="44">
        <v>45475</v>
      </c>
      <c r="E75" s="2">
        <v>2</v>
      </c>
      <c r="F75" s="2"/>
      <c r="G75" s="2"/>
      <c r="H75" s="2"/>
      <c r="I75" s="2"/>
      <c r="J75" s="2"/>
      <c r="K75" s="2"/>
      <c r="L75" s="2" t="s">
        <v>117</v>
      </c>
      <c r="M75" t="e">
        <f t="shared" si="3"/>
        <v>#N/A</v>
      </c>
      <c r="Q75" s="48" t="s">
        <v>140</v>
      </c>
      <c r="R75" s="80">
        <f t="array" ref="R75">LOOKUP(2,1/($K$13:$K$114&lt;&gt;""),$K$13:$K$114)</f>
        <v>47.2</v>
      </c>
      <c r="S75" s="48"/>
      <c r="T75" s="48" t="s">
        <v>127</v>
      </c>
      <c r="U75" s="80">
        <f>VLOOKUP(R75,handicap!AF7:AH46,3,TRUE)</f>
        <v>26</v>
      </c>
      <c r="V75" s="48"/>
      <c r="W75" s="48" t="s">
        <v>135</v>
      </c>
      <c r="X75" s="48"/>
    </row>
    <row r="76" spans="1:24" x14ac:dyDescent="0.2">
      <c r="A76" s="20"/>
      <c r="B76" s="20"/>
      <c r="C76" s="20">
        <v>65</v>
      </c>
      <c r="D76" s="44">
        <v>45476</v>
      </c>
      <c r="E76" s="2">
        <v>1</v>
      </c>
      <c r="F76" s="2">
        <v>9</v>
      </c>
      <c r="G76" s="2" t="s">
        <v>29</v>
      </c>
      <c r="H76" s="2">
        <v>19</v>
      </c>
      <c r="I76" s="2"/>
      <c r="J76" s="2"/>
      <c r="K76" s="2"/>
      <c r="L76" s="2" t="s">
        <v>115</v>
      </c>
      <c r="M76" t="e">
        <f t="shared" si="3"/>
        <v>#N/A</v>
      </c>
      <c r="Q76" t="s">
        <v>125</v>
      </c>
      <c r="R76">
        <v>49.4</v>
      </c>
    </row>
    <row r="77" spans="1:24" x14ac:dyDescent="0.2">
      <c r="A77" s="20"/>
      <c r="B77" s="20"/>
      <c r="C77" s="20">
        <v>66</v>
      </c>
      <c r="D77" s="44">
        <v>45483</v>
      </c>
      <c r="E77" s="2">
        <v>1</v>
      </c>
      <c r="F77" s="2">
        <v>18</v>
      </c>
      <c r="G77" s="2" t="s">
        <v>29</v>
      </c>
      <c r="H77" s="2">
        <v>40</v>
      </c>
      <c r="I77" s="2" t="s">
        <v>74</v>
      </c>
      <c r="J77" s="97">
        <v>41.1</v>
      </c>
      <c r="K77" s="97">
        <v>48</v>
      </c>
      <c r="L77" s="2" t="s">
        <v>118</v>
      </c>
      <c r="M77">
        <f t="shared" si="3"/>
        <v>1</v>
      </c>
      <c r="Q77" t="s">
        <v>16</v>
      </c>
      <c r="R77">
        <v>54</v>
      </c>
    </row>
    <row r="78" spans="1:24" x14ac:dyDescent="0.2">
      <c r="A78" s="20"/>
      <c r="B78" s="20"/>
      <c r="C78" s="20">
        <v>67</v>
      </c>
      <c r="D78" s="44">
        <v>45486</v>
      </c>
      <c r="E78" s="2"/>
      <c r="F78" s="2">
        <v>18</v>
      </c>
      <c r="G78" s="2" t="s">
        <v>119</v>
      </c>
      <c r="H78" s="2">
        <v>41</v>
      </c>
      <c r="I78" s="2" t="s">
        <v>74</v>
      </c>
      <c r="J78" s="2">
        <v>42.9</v>
      </c>
      <c r="K78" s="2">
        <v>47.2</v>
      </c>
      <c r="L78" s="2" t="s">
        <v>139</v>
      </c>
      <c r="M78">
        <f t="shared" si="3"/>
        <v>2</v>
      </c>
      <c r="Q78" s="48" t="s">
        <v>126</v>
      </c>
      <c r="R78">
        <v>74</v>
      </c>
    </row>
    <row r="79" spans="1:24" x14ac:dyDescent="0.2">
      <c r="A79" s="20"/>
      <c r="B79" s="20"/>
      <c r="C79" s="20">
        <v>68</v>
      </c>
      <c r="D79" s="44">
        <v>45488</v>
      </c>
      <c r="E79" s="2">
        <v>2</v>
      </c>
      <c r="F79" s="2"/>
      <c r="G79" s="2"/>
      <c r="H79" s="2"/>
      <c r="I79" s="2"/>
      <c r="J79" s="2"/>
      <c r="K79" s="2"/>
      <c r="L79" s="2" t="s">
        <v>122</v>
      </c>
      <c r="M79" t="e">
        <f t="shared" si="3"/>
        <v>#N/A</v>
      </c>
      <c r="Q79" s="48" t="s">
        <v>136</v>
      </c>
      <c r="R79" s="80">
        <f t="array" ref="R79">LOOKUP(2,1/($H$13:$H$114&lt;&gt;""),$H$13:$H$114)</f>
        <v>21</v>
      </c>
    </row>
    <row r="80" spans="1:24" x14ac:dyDescent="0.2">
      <c r="A80" s="20"/>
      <c r="B80" s="20"/>
      <c r="C80" s="20">
        <v>69</v>
      </c>
      <c r="D80" s="44">
        <v>45490</v>
      </c>
      <c r="E80" s="2">
        <v>1</v>
      </c>
      <c r="F80" s="2">
        <v>18</v>
      </c>
      <c r="G80" s="2" t="s">
        <v>29</v>
      </c>
      <c r="H80" s="2">
        <v>28</v>
      </c>
      <c r="I80" s="2" t="s">
        <v>74</v>
      </c>
      <c r="J80" s="2">
        <v>58.9</v>
      </c>
      <c r="K80" s="2">
        <v>47.2</v>
      </c>
      <c r="L80" s="2" t="s">
        <v>123</v>
      </c>
      <c r="M80">
        <f t="shared" si="3"/>
        <v>29</v>
      </c>
      <c r="W80" s="26"/>
    </row>
    <row r="81" spans="1:25" x14ac:dyDescent="0.2">
      <c r="A81" s="20"/>
      <c r="B81" s="20"/>
      <c r="C81" s="20">
        <v>70</v>
      </c>
      <c r="D81" s="44">
        <v>45492</v>
      </c>
      <c r="E81" s="2">
        <v>1</v>
      </c>
      <c r="F81" s="2">
        <v>18</v>
      </c>
      <c r="G81" s="2" t="s">
        <v>93</v>
      </c>
      <c r="H81" s="2">
        <v>28</v>
      </c>
      <c r="I81" s="2" t="s">
        <v>74</v>
      </c>
      <c r="J81" s="2">
        <v>58.9</v>
      </c>
      <c r="K81" s="2">
        <v>47.2</v>
      </c>
      <c r="L81" s="2" t="s">
        <v>124</v>
      </c>
      <c r="M81">
        <f t="shared" si="3"/>
        <v>29</v>
      </c>
      <c r="Q81" s="86" t="s">
        <v>128</v>
      </c>
      <c r="R81" s="87" t="s">
        <v>126</v>
      </c>
      <c r="S81" s="87" t="s">
        <v>16</v>
      </c>
      <c r="T81" s="87" t="s">
        <v>127</v>
      </c>
      <c r="U81" s="87"/>
      <c r="V81" s="87" t="s">
        <v>37</v>
      </c>
      <c r="W81" s="87"/>
      <c r="X81" s="87" t="s">
        <v>72</v>
      </c>
      <c r="Y81" s="88" t="s">
        <v>125</v>
      </c>
    </row>
    <row r="82" spans="1:25" x14ac:dyDescent="0.2">
      <c r="A82" s="20"/>
      <c r="B82" s="20"/>
      <c r="C82" s="20">
        <v>71</v>
      </c>
      <c r="D82" s="44">
        <v>45496</v>
      </c>
      <c r="E82" s="2">
        <v>3</v>
      </c>
      <c r="F82" s="2"/>
      <c r="G82" s="2"/>
      <c r="H82" s="2"/>
      <c r="I82" s="2"/>
      <c r="J82" s="2"/>
      <c r="K82" s="2"/>
      <c r="L82" s="2" t="s">
        <v>142</v>
      </c>
      <c r="M82" t="e">
        <f t="shared" si="3"/>
        <v>#N/A</v>
      </c>
      <c r="Q82" s="89">
        <v>113</v>
      </c>
      <c r="R82" s="90">
        <v>74</v>
      </c>
      <c r="S82" s="89">
        <f>+R77</f>
        <v>54</v>
      </c>
      <c r="T82" s="92">
        <f>+U75</f>
        <v>26</v>
      </c>
      <c r="U82" s="93"/>
      <c r="V82" s="92">
        <f>+R79</f>
        <v>21</v>
      </c>
      <c r="W82" s="93"/>
      <c r="X82" s="93">
        <v>36</v>
      </c>
      <c r="Y82" s="90">
        <f>+R76</f>
        <v>49.4</v>
      </c>
    </row>
    <row r="83" spans="1:25" x14ac:dyDescent="0.2">
      <c r="A83" s="20"/>
      <c r="B83" s="20"/>
      <c r="C83" s="20">
        <v>72</v>
      </c>
      <c r="D83" s="44">
        <v>45497</v>
      </c>
      <c r="E83" s="2">
        <v>1</v>
      </c>
      <c r="F83" s="2">
        <v>18</v>
      </c>
      <c r="G83" s="2" t="s">
        <v>29</v>
      </c>
      <c r="H83" s="2">
        <v>32</v>
      </c>
      <c r="I83" s="2" t="s">
        <v>74</v>
      </c>
      <c r="J83" s="2">
        <v>58.2</v>
      </c>
      <c r="K83" s="2">
        <v>47.2</v>
      </c>
      <c r="L83" s="2" t="s">
        <v>141</v>
      </c>
      <c r="M83">
        <f t="shared" si="3"/>
        <v>27</v>
      </c>
      <c r="Q83">
        <f>+Q82/R82</f>
        <v>1.527027027027027</v>
      </c>
      <c r="R83" s="106" t="s">
        <v>131</v>
      </c>
      <c r="S83">
        <f>+S82+T82-V82+X82-Y82</f>
        <v>45.6</v>
      </c>
    </row>
    <row r="84" spans="1:25" x14ac:dyDescent="0.2">
      <c r="A84" s="20"/>
      <c r="B84" s="20"/>
      <c r="C84" s="38">
        <v>73</v>
      </c>
      <c r="D84" s="44">
        <v>45499</v>
      </c>
      <c r="E84" s="2">
        <v>1</v>
      </c>
      <c r="F84" s="2">
        <v>18</v>
      </c>
      <c r="G84" s="2" t="s">
        <v>29</v>
      </c>
      <c r="H84" s="2">
        <v>31</v>
      </c>
      <c r="I84" s="2" t="s">
        <v>74</v>
      </c>
      <c r="J84" s="2">
        <v>54.4</v>
      </c>
      <c r="K84" s="2">
        <v>47.2</v>
      </c>
      <c r="L84" s="2" t="s">
        <v>143</v>
      </c>
      <c r="M84">
        <f t="shared" si="3"/>
        <v>20</v>
      </c>
    </row>
    <row r="85" spans="1:25" x14ac:dyDescent="0.2">
      <c r="A85" s="20"/>
      <c r="B85" s="20"/>
      <c r="C85" s="20">
        <v>74</v>
      </c>
      <c r="D85" s="44">
        <v>45506</v>
      </c>
      <c r="E85" s="2">
        <v>1</v>
      </c>
      <c r="F85" s="2">
        <v>18</v>
      </c>
      <c r="G85" s="2" t="s">
        <v>93</v>
      </c>
      <c r="H85" s="2">
        <v>30</v>
      </c>
      <c r="I85" s="2" t="s">
        <v>74</v>
      </c>
      <c r="J85" s="2">
        <v>55.9</v>
      </c>
      <c r="K85" s="2">
        <v>47.2</v>
      </c>
      <c r="L85" s="2" t="s">
        <v>144</v>
      </c>
      <c r="M85">
        <f t="shared" si="3"/>
        <v>22</v>
      </c>
      <c r="S85" s="82">
        <f>+Q83*S83</f>
        <v>69.632432432432438</v>
      </c>
    </row>
    <row r="86" spans="1:25" x14ac:dyDescent="0.2">
      <c r="A86" s="20"/>
      <c r="B86" s="20"/>
      <c r="C86" s="20">
        <v>75</v>
      </c>
      <c r="D86" s="44">
        <v>45508</v>
      </c>
      <c r="E86" s="2">
        <v>2</v>
      </c>
      <c r="F86" s="2"/>
      <c r="G86" s="2"/>
      <c r="H86" s="2"/>
      <c r="I86" s="2"/>
      <c r="J86" s="2"/>
      <c r="K86" s="2"/>
      <c r="L86" s="2" t="s">
        <v>147</v>
      </c>
      <c r="M86" t="e">
        <f t="shared" si="3"/>
        <v>#N/A</v>
      </c>
      <c r="W86" s="26"/>
    </row>
    <row r="87" spans="1:25" x14ac:dyDescent="0.2">
      <c r="A87" s="20"/>
      <c r="B87" s="20"/>
      <c r="C87" s="20">
        <v>76</v>
      </c>
      <c r="D87" s="44">
        <v>45509</v>
      </c>
      <c r="E87" s="2">
        <v>2</v>
      </c>
      <c r="F87" s="2"/>
      <c r="G87" s="2"/>
      <c r="H87" s="2"/>
      <c r="I87" s="2"/>
      <c r="J87" s="2"/>
      <c r="K87" s="2"/>
      <c r="L87" s="2" t="s">
        <v>147</v>
      </c>
      <c r="M87" t="e">
        <f t="shared" si="3"/>
        <v>#N/A</v>
      </c>
      <c r="W87" s="26"/>
    </row>
    <row r="88" spans="1:25" x14ac:dyDescent="0.2">
      <c r="A88" s="20"/>
      <c r="B88" s="20"/>
      <c r="C88" s="20">
        <v>77</v>
      </c>
      <c r="D88" s="44">
        <v>45511</v>
      </c>
      <c r="E88" s="2">
        <v>1</v>
      </c>
      <c r="F88" s="2">
        <v>18</v>
      </c>
      <c r="G88" s="2" t="s">
        <v>29</v>
      </c>
      <c r="H88" s="2">
        <v>22</v>
      </c>
      <c r="I88" s="2" t="s">
        <v>74</v>
      </c>
      <c r="J88" s="2">
        <v>68.11</v>
      </c>
      <c r="K88" s="2">
        <v>47.2</v>
      </c>
      <c r="L88" s="107" t="s">
        <v>148</v>
      </c>
      <c r="M88">
        <f t="shared" si="3"/>
        <v>34</v>
      </c>
      <c r="W88" s="26"/>
    </row>
    <row r="89" spans="1:25" x14ac:dyDescent="0.2">
      <c r="A89" s="20"/>
      <c r="B89" s="20"/>
      <c r="C89" s="20">
        <v>78</v>
      </c>
      <c r="D89" s="44">
        <v>45521</v>
      </c>
      <c r="E89" s="2">
        <v>2</v>
      </c>
      <c r="F89" s="2"/>
      <c r="G89" s="2"/>
      <c r="H89" s="2"/>
      <c r="I89" s="2"/>
      <c r="J89" s="2"/>
      <c r="K89" s="2"/>
      <c r="L89" s="2" t="s">
        <v>149</v>
      </c>
      <c r="M89" t="e">
        <f t="shared" si="3"/>
        <v>#N/A</v>
      </c>
      <c r="W89" s="26"/>
    </row>
    <row r="90" spans="1:25" x14ac:dyDescent="0.2">
      <c r="A90" s="20"/>
      <c r="B90" s="20"/>
      <c r="C90" s="20">
        <v>79</v>
      </c>
      <c r="D90" s="44">
        <v>45530</v>
      </c>
      <c r="E90" s="2">
        <v>3</v>
      </c>
      <c r="F90" s="2"/>
      <c r="G90" s="2"/>
      <c r="H90" s="2"/>
      <c r="I90" s="2"/>
      <c r="J90" s="2"/>
      <c r="K90" s="2"/>
      <c r="L90" s="2" t="s">
        <v>150</v>
      </c>
      <c r="M90" t="e">
        <f t="shared" si="3"/>
        <v>#N/A</v>
      </c>
      <c r="P90" s="100"/>
      <c r="Q90" s="100"/>
      <c r="R90" s="100"/>
      <c r="S90" s="100"/>
      <c r="T90" s="100"/>
      <c r="U90" s="100"/>
      <c r="V90" s="100"/>
      <c r="W90" s="101"/>
      <c r="X90" s="100"/>
      <c r="Y90" s="100"/>
    </row>
    <row r="91" spans="1:25" x14ac:dyDescent="0.2">
      <c r="A91" s="20"/>
      <c r="B91" s="20"/>
      <c r="C91" s="20">
        <v>81</v>
      </c>
      <c r="D91" s="44">
        <v>45532</v>
      </c>
      <c r="E91" s="2"/>
      <c r="F91" s="2">
        <v>18</v>
      </c>
      <c r="G91" s="2" t="s">
        <v>29</v>
      </c>
      <c r="H91" s="2">
        <v>24</v>
      </c>
      <c r="I91" s="2" t="s">
        <v>74</v>
      </c>
      <c r="J91" s="2">
        <v>65.099999999999994</v>
      </c>
      <c r="K91" s="2">
        <v>47.2</v>
      </c>
      <c r="L91" s="2" t="s">
        <v>151</v>
      </c>
      <c r="M91">
        <f t="shared" si="3"/>
        <v>32</v>
      </c>
      <c r="P91" s="100"/>
      <c r="Q91" s="100"/>
      <c r="R91" s="100"/>
      <c r="S91" s="100"/>
      <c r="T91" s="100"/>
      <c r="U91" s="100"/>
      <c r="V91" s="100"/>
      <c r="W91" s="100"/>
      <c r="X91" s="100"/>
      <c r="Y91" s="100"/>
    </row>
    <row r="92" spans="1:25" x14ac:dyDescent="0.2">
      <c r="A92" s="20"/>
      <c r="B92" s="20"/>
      <c r="C92" s="20">
        <v>82</v>
      </c>
      <c r="D92" s="44">
        <v>45534</v>
      </c>
      <c r="E92" s="2">
        <v>2</v>
      </c>
      <c r="F92" s="2"/>
      <c r="G92" s="2"/>
      <c r="H92" s="2"/>
      <c r="I92" s="2"/>
      <c r="J92" s="2"/>
      <c r="K92" s="2"/>
      <c r="L92" s="2" t="s">
        <v>152</v>
      </c>
      <c r="M92" t="e">
        <f t="shared" si="3"/>
        <v>#N/A</v>
      </c>
      <c r="P92" s="100"/>
      <c r="Q92" s="100"/>
      <c r="R92" s="100"/>
      <c r="S92" s="100"/>
      <c r="T92" s="100"/>
      <c r="U92" s="100"/>
      <c r="V92" s="100"/>
      <c r="W92" s="100"/>
      <c r="X92" s="100"/>
      <c r="Y92" s="100"/>
    </row>
    <row r="93" spans="1:25" x14ac:dyDescent="0.2">
      <c r="A93" s="20"/>
      <c r="B93" s="20"/>
      <c r="C93" s="38">
        <v>83</v>
      </c>
      <c r="D93" s="44">
        <v>45536</v>
      </c>
      <c r="E93" s="2">
        <v>1</v>
      </c>
      <c r="F93" s="2">
        <v>9</v>
      </c>
      <c r="G93" s="2"/>
      <c r="H93" s="2"/>
      <c r="I93" s="2"/>
      <c r="J93" s="2"/>
      <c r="K93" s="2"/>
      <c r="L93" s="2" t="s">
        <v>154</v>
      </c>
      <c r="M93" t="e">
        <f t="shared" si="3"/>
        <v>#N/A</v>
      </c>
      <c r="P93" s="100"/>
      <c r="Q93" s="100"/>
      <c r="R93" s="100"/>
      <c r="S93" s="100"/>
      <c r="T93" s="100"/>
      <c r="U93" s="100"/>
      <c r="V93" s="100"/>
      <c r="W93" s="100"/>
      <c r="X93" s="100"/>
      <c r="Y93" s="100"/>
    </row>
    <row r="94" spans="1:25" x14ac:dyDescent="0.2">
      <c r="A94" s="20"/>
      <c r="B94" s="20"/>
      <c r="C94" s="20">
        <v>84</v>
      </c>
      <c r="D94" s="44">
        <v>45539</v>
      </c>
      <c r="E94" s="2">
        <v>1</v>
      </c>
      <c r="F94" s="2">
        <v>18</v>
      </c>
      <c r="G94" s="2" t="s">
        <v>29</v>
      </c>
      <c r="H94" s="2">
        <v>29</v>
      </c>
      <c r="I94" s="2" t="s">
        <v>74</v>
      </c>
      <c r="J94" s="2">
        <v>57.4</v>
      </c>
      <c r="K94" s="2">
        <v>47.2</v>
      </c>
      <c r="L94" s="2" t="s">
        <v>153</v>
      </c>
      <c r="M94">
        <f t="shared" si="3"/>
        <v>25</v>
      </c>
      <c r="P94" s="100"/>
      <c r="Q94" s="100"/>
      <c r="R94" s="100"/>
      <c r="S94" s="100"/>
      <c r="T94" s="100"/>
      <c r="U94" s="100"/>
      <c r="V94" s="100"/>
      <c r="W94" s="100"/>
      <c r="X94" s="100"/>
      <c r="Y94" s="100"/>
    </row>
    <row r="95" spans="1:25" x14ac:dyDescent="0.2">
      <c r="A95" s="20"/>
      <c r="B95" s="20"/>
      <c r="C95" s="20">
        <v>85</v>
      </c>
      <c r="D95" s="44">
        <v>45541</v>
      </c>
      <c r="E95" s="2">
        <v>1</v>
      </c>
      <c r="F95" s="2">
        <v>9</v>
      </c>
      <c r="G95" s="2"/>
      <c r="H95" s="2"/>
      <c r="I95" s="2"/>
      <c r="J95" s="2"/>
      <c r="K95" s="2"/>
      <c r="L95" s="2" t="s">
        <v>155</v>
      </c>
      <c r="M95" t="e">
        <f t="shared" si="3"/>
        <v>#N/A</v>
      </c>
      <c r="P95" s="100"/>
      <c r="Q95" s="100"/>
      <c r="R95" s="100"/>
      <c r="S95" s="100"/>
      <c r="T95" s="100"/>
      <c r="U95" s="100"/>
      <c r="V95" s="100"/>
      <c r="W95" s="100"/>
      <c r="X95" s="100"/>
      <c r="Y95" s="100"/>
    </row>
    <row r="96" spans="1:25" x14ac:dyDescent="0.2">
      <c r="A96" s="20"/>
      <c r="B96" s="20"/>
      <c r="C96" s="20">
        <v>86</v>
      </c>
      <c r="D96" s="44">
        <v>45544</v>
      </c>
      <c r="E96" s="2">
        <v>2</v>
      </c>
      <c r="F96" s="2"/>
      <c r="G96" s="2"/>
      <c r="H96" s="2"/>
      <c r="I96" s="2"/>
      <c r="J96" s="2"/>
      <c r="K96" s="2"/>
      <c r="L96" s="2" t="s">
        <v>159</v>
      </c>
      <c r="M96" t="e">
        <f t="shared" si="3"/>
        <v>#N/A</v>
      </c>
      <c r="P96" s="100"/>
      <c r="Q96" s="100"/>
      <c r="R96" s="100"/>
      <c r="S96" s="100"/>
      <c r="T96" s="100"/>
      <c r="U96" s="100"/>
      <c r="V96" s="100"/>
      <c r="W96" s="100"/>
      <c r="X96" s="100"/>
      <c r="Y96" s="100"/>
    </row>
    <row r="97" spans="1:25" x14ac:dyDescent="0.2">
      <c r="A97" s="20"/>
      <c r="B97" s="20"/>
      <c r="C97" s="20">
        <v>87</v>
      </c>
      <c r="D97" s="44">
        <v>45546</v>
      </c>
      <c r="E97" s="2">
        <v>1</v>
      </c>
      <c r="F97" s="2">
        <v>18</v>
      </c>
      <c r="G97" s="2" t="s">
        <v>29</v>
      </c>
      <c r="H97" s="2">
        <v>23</v>
      </c>
      <c r="I97" s="2" t="s">
        <v>74</v>
      </c>
      <c r="J97" s="2">
        <v>66.2</v>
      </c>
      <c r="K97" s="2">
        <v>47.2</v>
      </c>
      <c r="L97" s="2" t="s">
        <v>156</v>
      </c>
      <c r="M97">
        <f t="shared" si="3"/>
        <v>33</v>
      </c>
      <c r="P97" s="100"/>
      <c r="Q97" s="100"/>
      <c r="R97" s="100"/>
      <c r="S97" s="100"/>
      <c r="T97" s="100"/>
      <c r="U97" s="100"/>
      <c r="V97" s="100"/>
      <c r="W97" s="100"/>
      <c r="X97" s="100"/>
      <c r="Y97" s="100"/>
    </row>
    <row r="98" spans="1:25" x14ac:dyDescent="0.2">
      <c r="A98" s="20"/>
      <c r="B98" s="20"/>
      <c r="C98" s="20">
        <v>88</v>
      </c>
      <c r="D98" s="44">
        <v>45548</v>
      </c>
      <c r="E98" s="2">
        <v>1</v>
      </c>
      <c r="F98" s="2">
        <v>9</v>
      </c>
      <c r="G98" s="2"/>
      <c r="H98" s="2"/>
      <c r="I98" s="2"/>
      <c r="J98" s="2"/>
      <c r="K98" s="2"/>
      <c r="L98" s="2" t="s">
        <v>157</v>
      </c>
      <c r="M98" t="e">
        <f t="shared" si="3"/>
        <v>#N/A</v>
      </c>
      <c r="P98" s="100"/>
      <c r="Q98" s="100"/>
      <c r="R98" s="100"/>
      <c r="S98" s="100"/>
      <c r="T98" s="100"/>
      <c r="U98" s="100"/>
      <c r="V98" s="100"/>
      <c r="W98" s="100"/>
      <c r="X98" s="100"/>
      <c r="Y98" s="100"/>
    </row>
    <row r="99" spans="1:25" x14ac:dyDescent="0.2">
      <c r="A99" s="20"/>
      <c r="B99" s="20"/>
      <c r="C99" s="20">
        <v>89</v>
      </c>
      <c r="D99" s="44">
        <v>45551</v>
      </c>
      <c r="E99" s="2">
        <v>2</v>
      </c>
      <c r="F99" s="2">
        <v>4</v>
      </c>
      <c r="G99" s="2"/>
      <c r="H99" s="2"/>
      <c r="I99" s="2"/>
      <c r="J99" s="2"/>
      <c r="K99" s="2"/>
      <c r="L99" s="2" t="s">
        <v>158</v>
      </c>
      <c r="M99" t="e">
        <f t="shared" si="3"/>
        <v>#N/A</v>
      </c>
      <c r="P99" s="100"/>
      <c r="Q99" s="100"/>
      <c r="R99" s="100"/>
      <c r="S99" s="100"/>
      <c r="T99" s="100"/>
      <c r="U99" s="100"/>
      <c r="V99" s="100"/>
      <c r="W99" s="100"/>
      <c r="X99" s="100"/>
      <c r="Y99" s="100"/>
    </row>
    <row r="100" spans="1:25" x14ac:dyDescent="0.2">
      <c r="A100" s="20"/>
      <c r="B100" s="20"/>
      <c r="C100" s="20">
        <v>90</v>
      </c>
      <c r="D100" s="44">
        <v>45553</v>
      </c>
      <c r="E100" s="2">
        <v>1</v>
      </c>
      <c r="F100" s="2">
        <v>18</v>
      </c>
      <c r="G100" s="2" t="s">
        <v>29</v>
      </c>
      <c r="H100" s="2">
        <v>21</v>
      </c>
      <c r="I100" s="2" t="s">
        <v>74</v>
      </c>
      <c r="J100" s="2">
        <v>69.599999999999994</v>
      </c>
      <c r="K100" s="2">
        <v>47.2</v>
      </c>
      <c r="L100" s="2" t="s">
        <v>156</v>
      </c>
      <c r="M100">
        <f t="shared" si="3"/>
        <v>35</v>
      </c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</row>
    <row r="101" spans="1:25" x14ac:dyDescent="0.2">
      <c r="A101" s="20"/>
      <c r="B101" s="20"/>
      <c r="C101" s="20">
        <v>91</v>
      </c>
      <c r="D101" s="44">
        <v>45556</v>
      </c>
      <c r="E101" s="2"/>
      <c r="F101" s="2">
        <v>18</v>
      </c>
      <c r="G101" s="2"/>
      <c r="H101" s="2"/>
      <c r="I101" s="2"/>
      <c r="J101" s="2"/>
      <c r="K101" s="2"/>
      <c r="L101" s="2"/>
      <c r="M101" t="e">
        <f t="shared" si="3"/>
        <v>#N/A</v>
      </c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</row>
    <row r="102" spans="1:25" x14ac:dyDescent="0.2">
      <c r="A102" s="20"/>
      <c r="B102" s="20"/>
      <c r="C102" s="20">
        <v>92</v>
      </c>
      <c r="D102" s="44"/>
      <c r="E102" s="2"/>
      <c r="F102" s="2"/>
      <c r="G102" s="2"/>
      <c r="H102" s="2"/>
      <c r="I102" s="2"/>
      <c r="J102" s="2"/>
      <c r="K102" s="2"/>
      <c r="L102" s="2"/>
      <c r="M102" t="e">
        <f t="shared" si="3"/>
        <v>#N/A</v>
      </c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</row>
    <row r="103" spans="1:25" x14ac:dyDescent="0.2">
      <c r="A103" s="20"/>
      <c r="B103" s="20"/>
      <c r="C103" s="20">
        <v>93</v>
      </c>
      <c r="D103" s="44"/>
      <c r="E103" s="2"/>
      <c r="F103" s="2"/>
      <c r="G103" s="2"/>
      <c r="H103" s="2"/>
      <c r="I103" s="2"/>
      <c r="J103" s="2"/>
      <c r="K103" s="2"/>
      <c r="L103" s="2"/>
      <c r="M103" t="e">
        <f t="shared" si="3"/>
        <v>#N/A</v>
      </c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</row>
    <row r="104" spans="1:25" x14ac:dyDescent="0.2">
      <c r="A104" s="20"/>
      <c r="B104" s="20"/>
      <c r="C104" s="20">
        <v>94</v>
      </c>
      <c r="D104" s="44"/>
      <c r="E104" s="2"/>
      <c r="F104" s="2"/>
      <c r="G104" s="2"/>
      <c r="H104" s="2"/>
      <c r="I104" s="2"/>
      <c r="J104" s="2"/>
      <c r="K104" s="2"/>
      <c r="L104" s="2"/>
      <c r="M104" t="e">
        <f t="shared" si="3"/>
        <v>#N/A</v>
      </c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</row>
    <row r="105" spans="1:25" x14ac:dyDescent="0.2">
      <c r="A105" s="20"/>
      <c r="B105" s="20"/>
      <c r="C105" s="20">
        <v>95</v>
      </c>
      <c r="D105" s="44"/>
      <c r="E105" s="2"/>
      <c r="F105" s="2"/>
      <c r="G105" s="2"/>
      <c r="H105" s="2"/>
      <c r="I105" s="2"/>
      <c r="J105" s="2"/>
      <c r="K105" s="2"/>
      <c r="L105" s="2"/>
      <c r="M105" t="e">
        <f t="shared" si="3"/>
        <v>#N/A</v>
      </c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</row>
    <row r="106" spans="1:25" x14ac:dyDescent="0.2">
      <c r="A106" s="20"/>
      <c r="B106" s="20"/>
      <c r="C106" s="20">
        <v>96</v>
      </c>
      <c r="D106" s="44"/>
      <c r="E106" s="2"/>
      <c r="F106" s="2"/>
      <c r="G106" s="2"/>
      <c r="H106" s="2"/>
      <c r="I106" s="2"/>
      <c r="J106" s="2"/>
      <c r="K106" s="2"/>
      <c r="L106" s="2"/>
      <c r="M106" t="e">
        <f t="shared" si="3"/>
        <v>#N/A</v>
      </c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</row>
    <row r="107" spans="1:25" x14ac:dyDescent="0.2">
      <c r="A107" s="20"/>
      <c r="B107" s="20"/>
      <c r="C107" s="20">
        <v>97</v>
      </c>
      <c r="D107" s="44"/>
      <c r="E107" s="2"/>
      <c r="F107" s="2"/>
      <c r="G107" s="2"/>
      <c r="H107" s="2"/>
      <c r="I107" s="2"/>
      <c r="J107" s="2"/>
      <c r="K107" s="2"/>
      <c r="L107" s="2"/>
      <c r="M107" t="e">
        <f t="shared" si="3"/>
        <v>#N/A</v>
      </c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</row>
    <row r="108" spans="1:25" x14ac:dyDescent="0.2">
      <c r="A108" s="20"/>
      <c r="B108" s="20"/>
      <c r="C108" s="20">
        <v>98</v>
      </c>
      <c r="D108" s="44"/>
      <c r="E108" s="2"/>
      <c r="F108" s="2"/>
      <c r="G108" s="2"/>
      <c r="H108" s="2"/>
      <c r="I108" s="2"/>
      <c r="J108" s="2"/>
      <c r="K108" s="2"/>
      <c r="L108" s="2"/>
      <c r="M108" t="e">
        <f t="shared" si="3"/>
        <v>#N/A</v>
      </c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</row>
    <row r="109" spans="1:25" x14ac:dyDescent="0.2">
      <c r="A109" s="20"/>
      <c r="B109" s="20"/>
      <c r="C109" s="20">
        <v>99</v>
      </c>
      <c r="D109" s="44"/>
      <c r="E109" s="2"/>
      <c r="F109" s="2"/>
      <c r="G109" s="2"/>
      <c r="H109" s="2"/>
      <c r="I109" s="2"/>
      <c r="J109" s="2"/>
      <c r="K109" s="2"/>
      <c r="L109" s="2"/>
      <c r="M109" t="e">
        <f t="shared" si="3"/>
        <v>#N/A</v>
      </c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</row>
    <row r="110" spans="1:25" x14ac:dyDescent="0.2">
      <c r="A110" s="20"/>
      <c r="B110" s="20"/>
      <c r="C110" s="20">
        <v>100</v>
      </c>
      <c r="D110" s="44"/>
      <c r="E110" s="2"/>
      <c r="F110" s="2"/>
      <c r="G110" s="2"/>
      <c r="H110" s="2"/>
      <c r="I110" s="2"/>
      <c r="J110" s="2"/>
      <c r="K110" s="2"/>
      <c r="L110" s="2"/>
      <c r="M110" t="e">
        <f t="shared" si="3"/>
        <v>#N/A</v>
      </c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</row>
    <row r="111" spans="1:25" x14ac:dyDescent="0.2">
      <c r="A111" s="20"/>
      <c r="B111" s="20"/>
      <c r="C111" s="20">
        <v>101</v>
      </c>
      <c r="D111" s="44"/>
      <c r="E111" s="2"/>
      <c r="F111" s="2"/>
      <c r="G111" s="2"/>
      <c r="H111" s="2"/>
      <c r="I111" s="2"/>
      <c r="J111" s="2"/>
      <c r="K111" s="2"/>
      <c r="L111" s="2"/>
      <c r="M111" t="e">
        <f t="shared" si="3"/>
        <v>#N/A</v>
      </c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</row>
    <row r="112" spans="1:25" x14ac:dyDescent="0.2">
      <c r="A112" s="20"/>
      <c r="B112" s="20"/>
      <c r="C112" s="20">
        <v>102</v>
      </c>
      <c r="D112" s="44"/>
      <c r="E112" s="2"/>
      <c r="F112" s="2"/>
      <c r="G112" s="2"/>
      <c r="H112" s="2"/>
      <c r="I112" s="2"/>
      <c r="J112" s="2"/>
      <c r="K112" s="2"/>
      <c r="L112" s="2"/>
      <c r="M112" t="e">
        <f t="shared" si="3"/>
        <v>#N/A</v>
      </c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</row>
    <row r="113" spans="1:25" x14ac:dyDescent="0.2">
      <c r="A113" s="20"/>
      <c r="B113" s="20"/>
      <c r="C113" s="20">
        <v>103</v>
      </c>
      <c r="D113" s="44"/>
      <c r="E113" s="2"/>
      <c r="F113" s="2"/>
      <c r="G113" s="2"/>
      <c r="H113" s="2"/>
      <c r="I113" s="2"/>
      <c r="J113" s="2"/>
      <c r="K113" s="2"/>
      <c r="L113" s="2"/>
      <c r="M113" t="e">
        <f t="shared" si="3"/>
        <v>#N/A</v>
      </c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</row>
    <row r="114" spans="1:25" x14ac:dyDescent="0.2">
      <c r="A114" s="20"/>
      <c r="B114" s="20"/>
      <c r="C114" s="38">
        <v>104</v>
      </c>
      <c r="D114" s="44"/>
      <c r="E114" s="2"/>
      <c r="F114" s="2"/>
      <c r="G114" s="2"/>
      <c r="H114" s="2"/>
      <c r="I114" s="2"/>
      <c r="J114" s="2"/>
      <c r="K114" s="2"/>
      <c r="L114" s="2"/>
      <c r="M114" t="e">
        <f t="shared" si="3"/>
        <v>#N/A</v>
      </c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</row>
    <row r="115" spans="1:25" x14ac:dyDescent="0.2">
      <c r="A115" s="20"/>
      <c r="B115" s="20"/>
      <c r="C115" s="38" t="s">
        <v>106</v>
      </c>
      <c r="D115" s="94"/>
      <c r="E115" s="95"/>
      <c r="F115" s="95"/>
      <c r="G115" s="95"/>
      <c r="H115" s="95"/>
      <c r="I115" s="95"/>
      <c r="J115" s="95"/>
      <c r="K115" s="95"/>
      <c r="L115" s="95"/>
      <c r="M115" t="e">
        <f t="shared" si="3"/>
        <v>#N/A</v>
      </c>
      <c r="P115" s="100"/>
      <c r="Q115" s="100"/>
      <c r="R115" s="102"/>
      <c r="S115" s="100"/>
      <c r="T115" s="100"/>
      <c r="U115" s="100"/>
      <c r="V115" s="100"/>
      <c r="W115" s="100"/>
      <c r="X115" s="100"/>
      <c r="Y115" s="100"/>
    </row>
    <row r="116" spans="1:25" x14ac:dyDescent="0.2">
      <c r="A116" s="20"/>
      <c r="B116" s="20"/>
      <c r="C116" s="20"/>
      <c r="D116" s="46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</row>
    <row r="117" spans="1:25" x14ac:dyDescent="0.2">
      <c r="A117" s="20"/>
      <c r="B117" s="20"/>
      <c r="C117" s="2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</row>
    <row r="118" spans="1:25" x14ac:dyDescent="0.2"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</row>
    <row r="119" spans="1:25" x14ac:dyDescent="0.2"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</row>
    <row r="120" spans="1:25" x14ac:dyDescent="0.2">
      <c r="D120" s="96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</row>
    <row r="121" spans="1:25" x14ac:dyDescent="0.2">
      <c r="B121" s="6"/>
    </row>
    <row r="126" spans="1:25" x14ac:dyDescent="0.2">
      <c r="M126" s="26"/>
    </row>
    <row r="131" spans="1:1" x14ac:dyDescent="0.2">
      <c r="A131" s="26"/>
    </row>
  </sheetData>
  <conditionalFormatting sqref="N11 P11 N12:P12">
    <cfRule type="cellIs" dxfId="13" priority="25" operator="equal">
      <formula>"vrouw"</formula>
    </cfRule>
    <cfRule type="cellIs" dxfId="12" priority="26" operator="equal">
      <formula>"man"</formula>
    </cfRule>
  </conditionalFormatting>
  <conditionalFormatting sqref="Q4:S4">
    <cfRule type="cellIs" dxfId="11" priority="36" operator="equal">
      <formula>"man"</formula>
    </cfRule>
  </conditionalFormatting>
  <conditionalFormatting sqref="S19:S27">
    <cfRule type="cellIs" dxfId="10" priority="23" operator="equal">
      <formula>"9$R$3=9"</formula>
    </cfRule>
  </conditionalFormatting>
  <conditionalFormatting sqref="S40">
    <cfRule type="cellIs" dxfId="9" priority="22" operator="greaterThanOrEqual">
      <formula>0</formula>
    </cfRule>
  </conditionalFormatting>
  <conditionalFormatting sqref="V36">
    <cfRule type="cellIs" dxfId="8" priority="27" operator="greaterThan">
      <formula>$N$25</formula>
    </cfRule>
  </conditionalFormatting>
  <dataValidations disablePrompts="1" count="3">
    <dataValidation type="list" allowBlank="1" showInputMessage="1" showErrorMessage="1" sqref="Q4" xr:uid="{00A0D8D2-02C7-DA48-9A0F-58D6DC9AE300}">
      <formula1>$R$4:$R$5</formula1>
    </dataValidation>
    <dataValidation type="list" allowBlank="1" showInputMessage="1" showErrorMessage="1" sqref="N11 N12:O12 P11:P12" xr:uid="{CBA46859-F723-5149-B53F-654F4C9F2223}">
      <formula1>#REF!</formula1>
    </dataValidation>
    <dataValidation type="list" allowBlank="1" showInputMessage="1" showErrorMessage="1" sqref="N10:P10" xr:uid="{008A06A5-C046-B446-972E-5C2A492B3776}">
      <formula1>$N$42:$N$43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2797-9200-CD47-A7BC-CD444FA9C1AA}">
  <sheetPr codeName="Blad2"/>
  <dimension ref="O1:AQ48"/>
  <sheetViews>
    <sheetView topLeftCell="AE7" workbookViewId="0">
      <selection activeCell="AE37" sqref="AE37"/>
    </sheetView>
  </sheetViews>
  <sheetFormatPr baseColWidth="10" defaultColWidth="10.83203125" defaultRowHeight="16" x14ac:dyDescent="0.2"/>
  <cols>
    <col min="15" max="24" width="6.33203125" customWidth="1"/>
    <col min="32" max="43" width="6.83203125" customWidth="1"/>
  </cols>
  <sheetData>
    <row r="1" spans="15:43" x14ac:dyDescent="0.2">
      <c r="AA1" s="14"/>
      <c r="AB1" s="14"/>
      <c r="AC1" s="14"/>
      <c r="AD1" s="14"/>
      <c r="AE1" s="14"/>
      <c r="AF1" s="7" t="s">
        <v>21</v>
      </c>
      <c r="AG1" s="7"/>
      <c r="AH1" s="7" t="s">
        <v>27</v>
      </c>
      <c r="AI1" s="9" t="s">
        <v>21</v>
      </c>
      <c r="AJ1" s="9"/>
      <c r="AK1" s="9" t="s">
        <v>27</v>
      </c>
      <c r="AL1" s="7" t="s">
        <v>21</v>
      </c>
      <c r="AM1" s="7"/>
      <c r="AN1" s="7" t="s">
        <v>27</v>
      </c>
      <c r="AO1" s="9" t="s">
        <v>21</v>
      </c>
      <c r="AP1" s="9"/>
      <c r="AQ1" s="9" t="s">
        <v>27</v>
      </c>
    </row>
    <row r="2" spans="15:43" x14ac:dyDescent="0.2">
      <c r="V2" s="19"/>
      <c r="W2" s="19"/>
      <c r="X2" s="19"/>
      <c r="Z2" s="22"/>
      <c r="AA2" s="14"/>
      <c r="AB2" s="14"/>
      <c r="AC2" s="14"/>
      <c r="AD2" s="14"/>
      <c r="AE2" s="14"/>
      <c r="AF2" s="7" t="s">
        <v>22</v>
      </c>
      <c r="AG2" s="7"/>
      <c r="AH2" s="7" t="s">
        <v>23</v>
      </c>
      <c r="AI2" s="9" t="s">
        <v>22</v>
      </c>
      <c r="AJ2" s="9"/>
      <c r="AK2" s="9" t="s">
        <v>51</v>
      </c>
      <c r="AL2" s="7" t="s">
        <v>50</v>
      </c>
      <c r="AM2" s="7"/>
      <c r="AN2" s="7" t="s">
        <v>23</v>
      </c>
      <c r="AO2" s="9" t="s">
        <v>50</v>
      </c>
      <c r="AP2" s="9"/>
      <c r="AQ2" s="9" t="s">
        <v>51</v>
      </c>
    </row>
    <row r="3" spans="15:43" x14ac:dyDescent="0.2">
      <c r="V3" s="19"/>
      <c r="W3" s="19"/>
      <c r="X3" s="19"/>
      <c r="Z3" s="22"/>
      <c r="AA3" s="14"/>
      <c r="AB3" s="14"/>
      <c r="AC3" s="14"/>
      <c r="AD3" s="14"/>
      <c r="AE3" s="14"/>
      <c r="AF3" s="7"/>
      <c r="AG3" s="7"/>
      <c r="AH3" s="7"/>
      <c r="AI3" s="9"/>
      <c r="AJ3" s="9"/>
      <c r="AK3" s="9"/>
      <c r="AL3" s="7"/>
      <c r="AM3" s="7"/>
      <c r="AN3" s="7"/>
      <c r="AO3" s="9"/>
      <c r="AP3" s="9"/>
      <c r="AQ3" s="9"/>
    </row>
    <row r="4" spans="15:43" x14ac:dyDescent="0.2">
      <c r="V4" s="13"/>
      <c r="W4" s="13"/>
      <c r="X4" s="13"/>
      <c r="Y4" s="13"/>
      <c r="Z4" s="13"/>
      <c r="AA4" s="14"/>
      <c r="AB4" s="14"/>
      <c r="AC4" s="14"/>
      <c r="AD4" s="14"/>
      <c r="AE4" s="14"/>
      <c r="AF4" s="7"/>
      <c r="AG4" s="7"/>
      <c r="AH4" s="7"/>
      <c r="AI4" s="9"/>
      <c r="AJ4" s="9"/>
      <c r="AK4" s="9"/>
      <c r="AL4" s="7"/>
      <c r="AM4" s="7"/>
      <c r="AN4" s="7"/>
      <c r="AO4" s="9"/>
      <c r="AP4" s="9"/>
      <c r="AQ4" s="9"/>
    </row>
    <row r="5" spans="15:43" x14ac:dyDescent="0.2">
      <c r="P5" s="6"/>
      <c r="V5" s="6"/>
      <c r="W5" s="6"/>
      <c r="X5" s="6"/>
      <c r="Z5" s="6"/>
      <c r="AA5" s="15"/>
      <c r="AB5" s="15"/>
      <c r="AC5" s="15"/>
      <c r="AD5" s="15"/>
      <c r="AE5" s="15"/>
      <c r="AF5" s="7"/>
      <c r="AG5" s="7"/>
      <c r="AH5" s="7"/>
      <c r="AI5" s="9"/>
      <c r="AJ5" s="9"/>
      <c r="AK5" s="9"/>
      <c r="AL5" s="7"/>
      <c r="AM5" s="7"/>
      <c r="AN5" s="7"/>
      <c r="AO5" s="9"/>
      <c r="AP5" s="9"/>
      <c r="AQ5" s="9"/>
    </row>
    <row r="6" spans="15:43" x14ac:dyDescent="0.2">
      <c r="P6" s="12"/>
      <c r="V6" s="6"/>
      <c r="W6" s="6"/>
      <c r="X6" s="6"/>
      <c r="Z6" s="6"/>
      <c r="AA6" s="6"/>
      <c r="AB6" s="6"/>
      <c r="AC6" s="6"/>
      <c r="AD6" s="6"/>
      <c r="AE6" s="6"/>
      <c r="AF6" s="7"/>
      <c r="AG6" s="7"/>
      <c r="AH6" s="7"/>
      <c r="AI6" s="9"/>
      <c r="AJ6" s="9"/>
      <c r="AK6" s="9"/>
      <c r="AL6" s="7"/>
      <c r="AM6" s="7"/>
      <c r="AN6" s="7"/>
      <c r="AO6" s="9"/>
      <c r="AP6" s="9"/>
      <c r="AQ6" s="9"/>
    </row>
    <row r="7" spans="15:43" x14ac:dyDescent="0.2">
      <c r="P7" s="6"/>
      <c r="V7" s="6"/>
      <c r="W7" s="6"/>
      <c r="X7" s="6"/>
      <c r="AF7" s="8">
        <v>4</v>
      </c>
      <c r="AG7" s="8"/>
      <c r="AH7" s="7">
        <v>7</v>
      </c>
      <c r="AI7" s="10">
        <v>4</v>
      </c>
      <c r="AJ7" s="9"/>
      <c r="AK7" s="9">
        <v>6</v>
      </c>
      <c r="AL7" s="7">
        <v>4</v>
      </c>
      <c r="AM7" s="7"/>
      <c r="AN7" s="7">
        <v>4</v>
      </c>
      <c r="AO7" s="9">
        <v>4</v>
      </c>
      <c r="AP7" s="9"/>
      <c r="AQ7" s="9">
        <v>3</v>
      </c>
    </row>
    <row r="8" spans="15:43" x14ac:dyDescent="0.2">
      <c r="P8" s="6"/>
      <c r="Q8" t="s">
        <v>19</v>
      </c>
      <c r="U8" s="23">
        <v>47.1</v>
      </c>
      <c r="V8" s="6"/>
      <c r="W8" s="6"/>
      <c r="X8" s="6"/>
      <c r="Z8" s="6"/>
      <c r="AA8" s="6"/>
      <c r="AB8" s="6"/>
      <c r="AC8" s="6"/>
      <c r="AD8" s="6"/>
      <c r="AE8" s="6"/>
      <c r="AF8" s="8">
        <v>2.9</v>
      </c>
      <c r="AG8" s="8"/>
      <c r="AH8" s="7">
        <v>6</v>
      </c>
      <c r="AI8" s="10">
        <v>2.9</v>
      </c>
      <c r="AJ8" s="9"/>
      <c r="AK8" s="9">
        <v>5</v>
      </c>
      <c r="AL8" s="21">
        <v>3.6</v>
      </c>
      <c r="AM8" s="21"/>
      <c r="AN8" s="7">
        <v>3</v>
      </c>
      <c r="AO8" s="9">
        <v>2.1</v>
      </c>
      <c r="AP8" s="9"/>
      <c r="AQ8" s="9">
        <v>2</v>
      </c>
    </row>
    <row r="9" spans="15:43" x14ac:dyDescent="0.2">
      <c r="P9" s="6"/>
      <c r="Q9" t="s">
        <v>52</v>
      </c>
      <c r="U9" s="24">
        <v>18</v>
      </c>
      <c r="V9" s="6"/>
      <c r="W9" s="6"/>
      <c r="X9" s="6"/>
      <c r="Z9" s="6"/>
      <c r="AA9" s="6"/>
      <c r="AB9" s="6"/>
      <c r="AC9" s="6"/>
      <c r="AD9" s="6"/>
      <c r="AE9" s="6"/>
      <c r="AF9" s="8">
        <v>1.3</v>
      </c>
      <c r="AG9" s="8"/>
      <c r="AH9" s="7">
        <v>5</v>
      </c>
      <c r="AI9" s="10">
        <v>1.3</v>
      </c>
      <c r="AJ9" s="9"/>
      <c r="AK9" s="9">
        <v>4</v>
      </c>
      <c r="AL9" s="7">
        <v>0.6</v>
      </c>
      <c r="AM9" s="7"/>
      <c r="AN9" s="7">
        <v>2</v>
      </c>
      <c r="AO9" s="9">
        <v>1</v>
      </c>
      <c r="AP9" s="9"/>
      <c r="AQ9" s="9">
        <v>1</v>
      </c>
    </row>
    <row r="10" spans="15:43" x14ac:dyDescent="0.2">
      <c r="Q10" t="s">
        <v>28</v>
      </c>
      <c r="U10" s="25" t="s">
        <v>25</v>
      </c>
      <c r="AF10" s="8">
        <v>0.2</v>
      </c>
      <c r="AG10" s="8"/>
      <c r="AH10" s="7">
        <v>4</v>
      </c>
      <c r="AI10" s="10">
        <v>0.2</v>
      </c>
      <c r="AJ10" s="9"/>
      <c r="AK10" s="9">
        <v>3</v>
      </c>
      <c r="AL10" s="7">
        <v>2.5</v>
      </c>
      <c r="AM10" s="7"/>
      <c r="AN10" s="7">
        <v>1</v>
      </c>
      <c r="AO10" s="9">
        <v>4</v>
      </c>
      <c r="AP10" s="9"/>
      <c r="AQ10" s="9">
        <v>0</v>
      </c>
    </row>
    <row r="11" spans="15:43" x14ac:dyDescent="0.2">
      <c r="U11" s="25"/>
      <c r="AF11" s="8"/>
      <c r="AG11" s="8"/>
      <c r="AH11" s="7"/>
      <c r="AI11" s="10"/>
      <c r="AJ11" s="9"/>
      <c r="AK11" s="9"/>
      <c r="AL11" s="7"/>
      <c r="AM11" s="7"/>
      <c r="AN11" s="7"/>
      <c r="AO11" s="9"/>
      <c r="AP11" s="9"/>
      <c r="AQ11" s="9"/>
    </row>
    <row r="12" spans="15:43" x14ac:dyDescent="0.2">
      <c r="Q12" t="s">
        <v>20</v>
      </c>
      <c r="U12" s="6">
        <f>IF(U10="man",IF(U9=18,VLOOKUP(U8,AF7:AH46,3),VLOOKUP(U8,AL7:AN27,3)),IF(U9=18,VLOOKUP(U8,AI7:AK46,3),VLOOKUP(U8,AO7:AQ27,3)))</f>
        <v>26</v>
      </c>
      <c r="AF12" s="8">
        <v>1.7</v>
      </c>
      <c r="AG12" s="8"/>
      <c r="AH12" s="7">
        <v>3</v>
      </c>
      <c r="AI12" s="10">
        <v>1.7</v>
      </c>
      <c r="AJ12" s="9"/>
      <c r="AK12" s="9">
        <v>2</v>
      </c>
      <c r="AL12" s="7">
        <v>5.5</v>
      </c>
      <c r="AM12" s="7"/>
      <c r="AN12" s="7">
        <v>0</v>
      </c>
      <c r="AO12" s="9">
        <v>7.1</v>
      </c>
      <c r="AP12" s="9"/>
      <c r="AQ12" s="9">
        <v>1</v>
      </c>
    </row>
    <row r="13" spans="15:43" x14ac:dyDescent="0.2">
      <c r="Q13" t="s">
        <v>24</v>
      </c>
      <c r="U13" s="6">
        <f>IF(U9=18,IF(U12-18&gt;=18,2,IF(U12&gt;18,1,0)),IF(U12-9&gt;=9,2,IF(U12&gt;9,1,0)))</f>
        <v>1</v>
      </c>
      <c r="AF13" s="8">
        <v>3.3</v>
      </c>
      <c r="AG13" s="8"/>
      <c r="AH13" s="7">
        <v>2</v>
      </c>
      <c r="AI13" s="10">
        <v>3.3</v>
      </c>
      <c r="AJ13" s="9"/>
      <c r="AK13" s="9">
        <v>1</v>
      </c>
      <c r="AL13" s="7">
        <v>8.6</v>
      </c>
      <c r="AM13" s="7"/>
      <c r="AN13" s="7">
        <v>1</v>
      </c>
      <c r="AO13" s="9">
        <v>10.1</v>
      </c>
      <c r="AP13" s="9"/>
      <c r="AQ13" s="9">
        <v>2</v>
      </c>
    </row>
    <row r="14" spans="15:43" x14ac:dyDescent="0.2">
      <c r="O14" t="s">
        <v>21</v>
      </c>
      <c r="Q14" t="s">
        <v>121</v>
      </c>
      <c r="U14" s="6">
        <f>IF(U9=18,IF(U13=0,U12,U12-(U13*18)),IF(U13=0,U12,U12-(U13*9)))</f>
        <v>8</v>
      </c>
      <c r="AF14" s="8">
        <v>4.8</v>
      </c>
      <c r="AG14" s="8"/>
      <c r="AH14" s="7">
        <v>1</v>
      </c>
      <c r="AI14" s="10">
        <v>4.8</v>
      </c>
      <c r="AJ14" s="9"/>
      <c r="AK14" s="9">
        <v>0</v>
      </c>
      <c r="AL14" s="7">
        <v>11.7</v>
      </c>
      <c r="AM14" s="7"/>
      <c r="AN14" s="7">
        <v>2</v>
      </c>
      <c r="AO14" s="9">
        <v>13.2</v>
      </c>
      <c r="AP14" s="9"/>
      <c r="AQ14" s="9">
        <v>3</v>
      </c>
    </row>
    <row r="15" spans="15:43" x14ac:dyDescent="0.2">
      <c r="Q15" s="5"/>
      <c r="S15" t="s">
        <v>33</v>
      </c>
      <c r="T15" t="s">
        <v>63</v>
      </c>
      <c r="U15" t="s">
        <v>31</v>
      </c>
      <c r="V15" t="s">
        <v>36</v>
      </c>
      <c r="W15" t="s">
        <v>56</v>
      </c>
      <c r="X15" t="s">
        <v>35</v>
      </c>
      <c r="AA15" s="72"/>
      <c r="AF15" s="8">
        <v>6.3</v>
      </c>
      <c r="AG15" s="8"/>
      <c r="AH15" s="7">
        <v>0</v>
      </c>
      <c r="AI15" s="10">
        <v>6.3</v>
      </c>
      <c r="AJ15" s="9"/>
      <c r="AK15" s="9">
        <v>1</v>
      </c>
      <c r="AL15" s="7">
        <v>14.7</v>
      </c>
      <c r="AM15" s="7"/>
      <c r="AN15" s="7">
        <v>3</v>
      </c>
      <c r="AO15" s="9">
        <v>16.2</v>
      </c>
      <c r="AP15" s="9"/>
      <c r="AQ15" s="9">
        <v>4</v>
      </c>
    </row>
    <row r="16" spans="15:43" x14ac:dyDescent="0.2">
      <c r="R16" s="27" t="s">
        <v>39</v>
      </c>
      <c r="S16" t="s">
        <v>34</v>
      </c>
      <c r="U16" t="s">
        <v>32</v>
      </c>
      <c r="V16" s="28"/>
      <c r="W16" t="s">
        <v>40</v>
      </c>
      <c r="AF16" s="8">
        <v>7.8</v>
      </c>
      <c r="AG16" s="8"/>
      <c r="AH16" s="7">
        <v>1</v>
      </c>
      <c r="AI16" s="10">
        <v>7.8</v>
      </c>
      <c r="AJ16" s="9"/>
      <c r="AK16" s="9">
        <v>2</v>
      </c>
      <c r="AL16" s="7">
        <v>17.8</v>
      </c>
      <c r="AM16" s="7"/>
      <c r="AN16" s="7">
        <v>4</v>
      </c>
      <c r="AO16" s="9">
        <v>19.3</v>
      </c>
      <c r="AP16" s="9"/>
      <c r="AQ16" s="9">
        <v>5</v>
      </c>
    </row>
    <row r="17" spans="15:43" x14ac:dyDescent="0.2">
      <c r="O17" t="s">
        <v>15</v>
      </c>
      <c r="P17" t="s">
        <v>16</v>
      </c>
      <c r="Q17" t="s">
        <v>17</v>
      </c>
      <c r="R17" t="s">
        <v>18</v>
      </c>
      <c r="S17" t="s">
        <v>15</v>
      </c>
      <c r="V17" t="s">
        <v>55</v>
      </c>
      <c r="AF17" s="8">
        <v>9.4</v>
      </c>
      <c r="AG17" s="8"/>
      <c r="AH17" s="7">
        <v>2</v>
      </c>
      <c r="AI17" s="10">
        <v>9.4</v>
      </c>
      <c r="AJ17" s="9"/>
      <c r="AK17" s="9">
        <v>3</v>
      </c>
      <c r="AL17" s="7">
        <v>20.8</v>
      </c>
      <c r="AM17" s="7"/>
      <c r="AN17" s="7">
        <v>5</v>
      </c>
      <c r="AO17" s="9">
        <v>22.3</v>
      </c>
      <c r="AP17" s="9"/>
      <c r="AQ17" s="9">
        <v>6</v>
      </c>
    </row>
    <row r="18" spans="15:43" x14ac:dyDescent="0.2">
      <c r="O18" s="29">
        <v>1</v>
      </c>
      <c r="P18" s="2">
        <v>3</v>
      </c>
      <c r="Q18" s="37">
        <v>5</v>
      </c>
      <c r="R18" s="2">
        <f>IF(+R$16="ja",2,0)</f>
        <v>2</v>
      </c>
      <c r="S18" s="2">
        <f t="shared" ref="S18:S35" si="0">IF(U$13=1,1,0)</f>
        <v>1</v>
      </c>
      <c r="T18" s="2">
        <f t="shared" ref="T18:T34" si="1">+U18-S18-R18-P18</f>
        <v>1</v>
      </c>
      <c r="U18" s="2">
        <f t="shared" ref="U18:U35" si="2">IF($Q18&lt;=$U$14,1+$P18+$R18+$S18,0+$P18+$R18+$S18)</f>
        <v>7</v>
      </c>
      <c r="V18" s="80">
        <v>4</v>
      </c>
      <c r="W18" s="30">
        <f t="shared" ref="W18:W35" si="3">IF(V18-U18&gt;0,U18,V18)</f>
        <v>4</v>
      </c>
      <c r="X18" s="31">
        <f t="shared" ref="X18:X26" si="4">IF(+U18-V18&lt;=0,0,+U18-V18)</f>
        <v>3</v>
      </c>
      <c r="AB18" s="20"/>
      <c r="AF18" s="8">
        <v>10.9</v>
      </c>
      <c r="AG18" s="8"/>
      <c r="AH18" s="7">
        <v>3</v>
      </c>
      <c r="AI18" s="10">
        <v>10.9</v>
      </c>
      <c r="AJ18" s="9"/>
      <c r="AK18" s="9">
        <v>4</v>
      </c>
      <c r="AL18" s="7">
        <v>23.9</v>
      </c>
      <c r="AM18" s="7"/>
      <c r="AN18" s="7">
        <v>6</v>
      </c>
      <c r="AO18" s="9">
        <v>25.4</v>
      </c>
      <c r="AP18" s="9"/>
      <c r="AQ18" s="9">
        <v>7</v>
      </c>
    </row>
    <row r="19" spans="15:43" x14ac:dyDescent="0.2">
      <c r="O19" s="32">
        <v>2</v>
      </c>
      <c r="P19" s="18">
        <v>3</v>
      </c>
      <c r="Q19" s="37">
        <v>7</v>
      </c>
      <c r="R19" s="18">
        <f t="shared" ref="R19:R35" si="5">IF(+R$16="ja",2,0)</f>
        <v>2</v>
      </c>
      <c r="S19" s="18">
        <f t="shared" si="0"/>
        <v>1</v>
      </c>
      <c r="T19" s="2">
        <f t="shared" si="1"/>
        <v>1</v>
      </c>
      <c r="U19" s="18">
        <f t="shared" si="2"/>
        <v>7</v>
      </c>
      <c r="V19" s="80">
        <v>4</v>
      </c>
      <c r="W19" s="30">
        <f t="shared" si="3"/>
        <v>4</v>
      </c>
      <c r="X19" s="31">
        <f t="shared" si="4"/>
        <v>3</v>
      </c>
      <c r="AB19" s="20"/>
      <c r="AF19" s="8">
        <v>12.4</v>
      </c>
      <c r="AG19" s="8"/>
      <c r="AH19" s="7">
        <v>4</v>
      </c>
      <c r="AI19" s="10">
        <v>12.4</v>
      </c>
      <c r="AJ19" s="9"/>
      <c r="AK19" s="9">
        <v>5</v>
      </c>
      <c r="AL19" s="7">
        <v>26.9</v>
      </c>
      <c r="AM19" s="7"/>
      <c r="AN19" s="7">
        <v>7</v>
      </c>
      <c r="AO19" s="9">
        <v>28.5</v>
      </c>
      <c r="AP19" s="9"/>
      <c r="AQ19" s="9">
        <v>8</v>
      </c>
    </row>
    <row r="20" spans="15:43" x14ac:dyDescent="0.2">
      <c r="O20" s="29">
        <v>3</v>
      </c>
      <c r="P20" s="2">
        <v>3</v>
      </c>
      <c r="Q20" s="37">
        <v>17</v>
      </c>
      <c r="R20" s="2">
        <f t="shared" si="5"/>
        <v>2</v>
      </c>
      <c r="S20" s="2">
        <f t="shared" si="0"/>
        <v>1</v>
      </c>
      <c r="T20" s="2">
        <f t="shared" si="1"/>
        <v>0</v>
      </c>
      <c r="U20" s="2">
        <f t="shared" si="2"/>
        <v>6</v>
      </c>
      <c r="V20" s="80">
        <v>4</v>
      </c>
      <c r="W20" s="30">
        <f t="shared" si="3"/>
        <v>4</v>
      </c>
      <c r="X20" s="31">
        <f t="shared" si="4"/>
        <v>2</v>
      </c>
      <c r="AB20" s="20"/>
      <c r="AF20" s="8">
        <v>13.9</v>
      </c>
      <c r="AG20" s="8"/>
      <c r="AH20" s="7">
        <v>5</v>
      </c>
      <c r="AI20" s="10">
        <v>13.9</v>
      </c>
      <c r="AJ20" s="9"/>
      <c r="AK20" s="9">
        <v>6</v>
      </c>
      <c r="AL20" s="7">
        <v>30</v>
      </c>
      <c r="AM20" s="7"/>
      <c r="AN20" s="7">
        <v>8</v>
      </c>
      <c r="AO20" s="9">
        <v>31.5</v>
      </c>
      <c r="AP20" s="9"/>
      <c r="AQ20" s="9">
        <v>9</v>
      </c>
    </row>
    <row r="21" spans="15:43" x14ac:dyDescent="0.2">
      <c r="O21" s="32">
        <v>4</v>
      </c>
      <c r="P21" s="18">
        <v>3</v>
      </c>
      <c r="Q21" s="37">
        <v>11</v>
      </c>
      <c r="R21" s="18">
        <f t="shared" si="5"/>
        <v>2</v>
      </c>
      <c r="S21" s="18">
        <f t="shared" si="0"/>
        <v>1</v>
      </c>
      <c r="T21" s="2">
        <f t="shared" si="1"/>
        <v>0</v>
      </c>
      <c r="U21" s="18">
        <f t="shared" si="2"/>
        <v>6</v>
      </c>
      <c r="V21" s="80">
        <v>4</v>
      </c>
      <c r="W21" s="30">
        <f t="shared" si="3"/>
        <v>4</v>
      </c>
      <c r="X21" s="31">
        <f t="shared" si="4"/>
        <v>2</v>
      </c>
      <c r="AB21" s="20"/>
      <c r="AF21" s="8">
        <v>15.5</v>
      </c>
      <c r="AG21" s="8"/>
      <c r="AH21" s="7">
        <v>6</v>
      </c>
      <c r="AI21" s="10">
        <v>15.5</v>
      </c>
      <c r="AJ21" s="9"/>
      <c r="AK21" s="9">
        <v>7</v>
      </c>
      <c r="AL21" s="7">
        <v>33</v>
      </c>
      <c r="AM21" s="7"/>
      <c r="AN21" s="7">
        <v>9</v>
      </c>
      <c r="AO21" s="9">
        <v>34.6</v>
      </c>
      <c r="AP21" s="9"/>
      <c r="AQ21" s="9">
        <v>10</v>
      </c>
    </row>
    <row r="22" spans="15:43" x14ac:dyDescent="0.2">
      <c r="O22" s="29">
        <v>5</v>
      </c>
      <c r="P22" s="2">
        <v>3</v>
      </c>
      <c r="Q22" s="37">
        <v>1</v>
      </c>
      <c r="R22" s="2">
        <f t="shared" si="5"/>
        <v>2</v>
      </c>
      <c r="S22" s="2">
        <f t="shared" si="0"/>
        <v>1</v>
      </c>
      <c r="T22" s="2">
        <f t="shared" si="1"/>
        <v>1</v>
      </c>
      <c r="U22" s="2">
        <f t="shared" si="2"/>
        <v>7</v>
      </c>
      <c r="V22" s="80">
        <v>4</v>
      </c>
      <c r="W22" s="30">
        <f t="shared" si="3"/>
        <v>4</v>
      </c>
      <c r="X22" s="31">
        <f t="shared" si="4"/>
        <v>3</v>
      </c>
      <c r="AB22" s="20"/>
      <c r="AF22" s="8">
        <v>17</v>
      </c>
      <c r="AG22" s="8"/>
      <c r="AH22" s="7">
        <v>7</v>
      </c>
      <c r="AI22" s="10">
        <v>17</v>
      </c>
      <c r="AJ22" s="9"/>
      <c r="AK22" s="9">
        <v>8</v>
      </c>
      <c r="AL22" s="7">
        <v>36.1</v>
      </c>
      <c r="AM22" s="7"/>
      <c r="AN22" s="7">
        <v>10</v>
      </c>
      <c r="AO22" s="9">
        <v>37.6</v>
      </c>
      <c r="AP22" s="9"/>
      <c r="AQ22" s="9">
        <v>11</v>
      </c>
    </row>
    <row r="23" spans="15:43" x14ac:dyDescent="0.2">
      <c r="O23" s="32">
        <v>6</v>
      </c>
      <c r="P23" s="18">
        <v>3</v>
      </c>
      <c r="Q23" s="37">
        <v>3</v>
      </c>
      <c r="R23" s="18">
        <f t="shared" si="5"/>
        <v>2</v>
      </c>
      <c r="S23" s="18">
        <f t="shared" si="0"/>
        <v>1</v>
      </c>
      <c r="T23" s="2">
        <f t="shared" si="1"/>
        <v>1</v>
      </c>
      <c r="U23" s="18">
        <f t="shared" si="2"/>
        <v>7</v>
      </c>
      <c r="V23" s="80">
        <v>4</v>
      </c>
      <c r="W23" s="30">
        <f t="shared" si="3"/>
        <v>4</v>
      </c>
      <c r="X23" s="31">
        <f t="shared" si="4"/>
        <v>3</v>
      </c>
      <c r="AB23" s="20"/>
      <c r="AF23" s="8">
        <v>18.5</v>
      </c>
      <c r="AG23" s="8"/>
      <c r="AH23" s="7">
        <v>8</v>
      </c>
      <c r="AI23" s="10">
        <v>18.5</v>
      </c>
      <c r="AJ23" s="9"/>
      <c r="AK23" s="9">
        <v>9</v>
      </c>
      <c r="AL23" s="7">
        <v>39.1</v>
      </c>
      <c r="AM23" s="7"/>
      <c r="AN23" s="7">
        <v>11</v>
      </c>
      <c r="AO23" s="9">
        <v>40.700000000000003</v>
      </c>
      <c r="AP23" s="9"/>
      <c r="AQ23" s="9">
        <v>12</v>
      </c>
    </row>
    <row r="24" spans="15:43" x14ac:dyDescent="0.2">
      <c r="O24" s="29">
        <v>7</v>
      </c>
      <c r="P24" s="2">
        <v>3</v>
      </c>
      <c r="Q24" s="37">
        <v>13</v>
      </c>
      <c r="R24" s="2">
        <f t="shared" si="5"/>
        <v>2</v>
      </c>
      <c r="S24" s="2">
        <f t="shared" si="0"/>
        <v>1</v>
      </c>
      <c r="T24" s="2">
        <f t="shared" si="1"/>
        <v>0</v>
      </c>
      <c r="U24" s="2">
        <f t="shared" si="2"/>
        <v>6</v>
      </c>
      <c r="V24" s="80">
        <v>4</v>
      </c>
      <c r="W24" s="30">
        <f t="shared" si="3"/>
        <v>4</v>
      </c>
      <c r="X24" s="31">
        <f t="shared" si="4"/>
        <v>2</v>
      </c>
      <c r="AB24" s="20"/>
      <c r="AF24" s="8">
        <v>20.100000000000001</v>
      </c>
      <c r="AG24" s="8"/>
      <c r="AH24" s="7">
        <v>9</v>
      </c>
      <c r="AI24" s="10">
        <v>20.100000000000001</v>
      </c>
      <c r="AJ24" s="9"/>
      <c r="AK24" s="9">
        <v>10</v>
      </c>
      <c r="AL24" s="7">
        <v>42.2</v>
      </c>
      <c r="AM24" s="7"/>
      <c r="AN24" s="7">
        <v>12</v>
      </c>
      <c r="AO24" s="9">
        <v>43.7</v>
      </c>
      <c r="AP24" s="9"/>
      <c r="AQ24" s="9">
        <v>13</v>
      </c>
    </row>
    <row r="25" spans="15:43" x14ac:dyDescent="0.2">
      <c r="O25" s="32">
        <v>8</v>
      </c>
      <c r="P25" s="18">
        <v>3</v>
      </c>
      <c r="Q25" s="37">
        <v>15</v>
      </c>
      <c r="R25" s="18">
        <f t="shared" si="5"/>
        <v>2</v>
      </c>
      <c r="S25" s="18">
        <f t="shared" si="0"/>
        <v>1</v>
      </c>
      <c r="T25" s="2">
        <f t="shared" si="1"/>
        <v>0</v>
      </c>
      <c r="U25" s="18">
        <f t="shared" si="2"/>
        <v>6</v>
      </c>
      <c r="V25" s="80">
        <v>4</v>
      </c>
      <c r="W25" s="30">
        <f t="shared" si="3"/>
        <v>4</v>
      </c>
      <c r="X25" s="31">
        <f t="shared" si="4"/>
        <v>2</v>
      </c>
      <c r="AB25" s="20"/>
      <c r="AF25" s="8">
        <v>21.6</v>
      </c>
      <c r="AG25" s="8"/>
      <c r="AH25" s="7">
        <v>10</v>
      </c>
      <c r="AI25" s="10">
        <v>21.6</v>
      </c>
      <c r="AJ25" s="9"/>
      <c r="AK25" s="9">
        <v>11</v>
      </c>
      <c r="AL25" s="7">
        <v>45.2</v>
      </c>
      <c r="AM25" s="7"/>
      <c r="AN25" s="7">
        <v>13</v>
      </c>
      <c r="AO25" s="9">
        <v>46.8</v>
      </c>
      <c r="AP25" s="9"/>
      <c r="AQ25" s="9">
        <v>14</v>
      </c>
    </row>
    <row r="26" spans="15:43" x14ac:dyDescent="0.2">
      <c r="O26" s="29">
        <v>9</v>
      </c>
      <c r="P26" s="2">
        <v>3</v>
      </c>
      <c r="Q26" s="37">
        <v>9</v>
      </c>
      <c r="R26" s="2">
        <f t="shared" si="5"/>
        <v>2</v>
      </c>
      <c r="S26" s="2">
        <f t="shared" si="0"/>
        <v>1</v>
      </c>
      <c r="T26" s="2">
        <f t="shared" si="1"/>
        <v>0</v>
      </c>
      <c r="U26" s="2">
        <f t="shared" si="2"/>
        <v>6</v>
      </c>
      <c r="V26" s="80">
        <v>4</v>
      </c>
      <c r="W26" s="30">
        <f t="shared" si="3"/>
        <v>4</v>
      </c>
      <c r="X26" s="31">
        <f t="shared" si="4"/>
        <v>2</v>
      </c>
      <c r="Y26">
        <f>SUM(X18:X26)</f>
        <v>22</v>
      </c>
      <c r="AB26" s="20"/>
      <c r="AF26" s="8">
        <v>23.1</v>
      </c>
      <c r="AG26" s="8"/>
      <c r="AH26" s="7">
        <v>11</v>
      </c>
      <c r="AI26" s="10">
        <v>23.1</v>
      </c>
      <c r="AJ26" s="9"/>
      <c r="AK26" s="9">
        <v>12</v>
      </c>
      <c r="AL26" s="7">
        <v>48.3</v>
      </c>
      <c r="AM26" s="7"/>
      <c r="AN26" s="7">
        <v>14</v>
      </c>
      <c r="AO26" s="9">
        <v>49.8</v>
      </c>
      <c r="AP26" s="9"/>
      <c r="AQ26" s="9">
        <v>15</v>
      </c>
    </row>
    <row r="27" spans="15:43" x14ac:dyDescent="0.2">
      <c r="O27" s="33" t="s">
        <v>41</v>
      </c>
      <c r="P27" s="18">
        <v>3</v>
      </c>
      <c r="Q27" s="37">
        <v>6</v>
      </c>
      <c r="R27" s="18">
        <f t="shared" si="5"/>
        <v>2</v>
      </c>
      <c r="S27" s="18">
        <f t="shared" si="0"/>
        <v>1</v>
      </c>
      <c r="T27" s="2">
        <f t="shared" si="1"/>
        <v>1</v>
      </c>
      <c r="U27" s="18">
        <f t="shared" si="2"/>
        <v>7</v>
      </c>
      <c r="V27" s="80">
        <v>4</v>
      </c>
      <c r="W27" s="30">
        <f t="shared" si="3"/>
        <v>4</v>
      </c>
      <c r="X27" s="2">
        <f t="shared" ref="X27:X35" si="6">IF(U$9=9,0,IF(+U27-V27&lt;=0,0,+U27-V27))</f>
        <v>3</v>
      </c>
      <c r="AB27" s="20"/>
      <c r="AF27" s="8">
        <v>24.6</v>
      </c>
      <c r="AG27" s="8"/>
      <c r="AH27" s="7">
        <v>12</v>
      </c>
      <c r="AI27" s="10">
        <v>24.6</v>
      </c>
      <c r="AJ27" s="9"/>
      <c r="AK27" s="9">
        <v>13</v>
      </c>
      <c r="AL27" s="7">
        <v>51.4</v>
      </c>
      <c r="AM27" s="7"/>
      <c r="AN27" s="7">
        <v>15</v>
      </c>
      <c r="AO27" s="9">
        <v>52.9</v>
      </c>
      <c r="AP27" s="9"/>
      <c r="AQ27" s="9">
        <v>16</v>
      </c>
    </row>
    <row r="28" spans="15:43" x14ac:dyDescent="0.2">
      <c r="O28" s="34" t="s">
        <v>42</v>
      </c>
      <c r="P28" s="2">
        <v>3</v>
      </c>
      <c r="Q28" s="37">
        <v>8</v>
      </c>
      <c r="R28" s="2">
        <f t="shared" si="5"/>
        <v>2</v>
      </c>
      <c r="S28" s="2">
        <f t="shared" si="0"/>
        <v>1</v>
      </c>
      <c r="T28" s="2">
        <f t="shared" si="1"/>
        <v>1</v>
      </c>
      <c r="U28" s="2">
        <f t="shared" si="2"/>
        <v>7</v>
      </c>
      <c r="V28" s="80">
        <v>4</v>
      </c>
      <c r="W28" s="30">
        <f t="shared" si="3"/>
        <v>4</v>
      </c>
      <c r="X28" s="2">
        <f t="shared" si="6"/>
        <v>3</v>
      </c>
      <c r="AB28" s="20"/>
      <c r="AF28" s="8">
        <v>26.2</v>
      </c>
      <c r="AG28" s="8"/>
      <c r="AH28" s="7">
        <v>13</v>
      </c>
      <c r="AI28" s="10">
        <v>26.2</v>
      </c>
      <c r="AJ28" s="9"/>
      <c r="AK28" s="9">
        <v>14</v>
      </c>
    </row>
    <row r="29" spans="15:43" x14ac:dyDescent="0.2">
      <c r="O29" s="33" t="s">
        <v>43</v>
      </c>
      <c r="P29" s="18">
        <v>3</v>
      </c>
      <c r="Q29" s="37">
        <v>18</v>
      </c>
      <c r="R29" s="18">
        <f t="shared" si="5"/>
        <v>2</v>
      </c>
      <c r="S29" s="18">
        <f t="shared" si="0"/>
        <v>1</v>
      </c>
      <c r="T29" s="2">
        <f t="shared" si="1"/>
        <v>0</v>
      </c>
      <c r="U29" s="18">
        <f t="shared" si="2"/>
        <v>6</v>
      </c>
      <c r="V29" s="80">
        <v>4</v>
      </c>
      <c r="W29" s="30">
        <f t="shared" si="3"/>
        <v>4</v>
      </c>
      <c r="X29" s="2">
        <f t="shared" si="6"/>
        <v>2</v>
      </c>
      <c r="AB29" s="20"/>
      <c r="AF29" s="8">
        <v>27.7</v>
      </c>
      <c r="AG29" s="8"/>
      <c r="AH29" s="7">
        <v>14</v>
      </c>
      <c r="AI29" s="10">
        <v>27.7</v>
      </c>
      <c r="AJ29" s="9"/>
      <c r="AK29" s="9">
        <v>15</v>
      </c>
    </row>
    <row r="30" spans="15:43" x14ac:dyDescent="0.2">
      <c r="O30" s="34" t="s">
        <v>44</v>
      </c>
      <c r="P30" s="2">
        <v>3</v>
      </c>
      <c r="Q30" s="37">
        <v>12</v>
      </c>
      <c r="R30" s="2">
        <f t="shared" si="5"/>
        <v>2</v>
      </c>
      <c r="S30" s="2">
        <f t="shared" si="0"/>
        <v>1</v>
      </c>
      <c r="T30" s="2">
        <f t="shared" si="1"/>
        <v>0</v>
      </c>
      <c r="U30" s="2">
        <f t="shared" si="2"/>
        <v>6</v>
      </c>
      <c r="V30" s="80">
        <v>4</v>
      </c>
      <c r="W30" s="30">
        <f t="shared" si="3"/>
        <v>4</v>
      </c>
      <c r="X30" s="2">
        <f t="shared" si="6"/>
        <v>2</v>
      </c>
      <c r="AB30" s="20"/>
      <c r="AF30" s="8">
        <v>29.2</v>
      </c>
      <c r="AG30" s="8"/>
      <c r="AH30" s="7">
        <v>15</v>
      </c>
      <c r="AI30" s="10">
        <v>29.2</v>
      </c>
      <c r="AJ30" s="9"/>
      <c r="AK30" s="9">
        <v>16</v>
      </c>
    </row>
    <row r="31" spans="15:43" x14ac:dyDescent="0.2">
      <c r="O31" s="33" t="s">
        <v>45</v>
      </c>
      <c r="P31" s="18">
        <v>3</v>
      </c>
      <c r="Q31" s="37">
        <v>2</v>
      </c>
      <c r="R31" s="18">
        <f t="shared" si="5"/>
        <v>2</v>
      </c>
      <c r="S31" s="18">
        <f t="shared" si="0"/>
        <v>1</v>
      </c>
      <c r="T31" s="2">
        <f t="shared" si="1"/>
        <v>1</v>
      </c>
      <c r="U31" s="18">
        <f t="shared" si="2"/>
        <v>7</v>
      </c>
      <c r="V31" s="80">
        <v>4</v>
      </c>
      <c r="W31" s="30">
        <f t="shared" si="3"/>
        <v>4</v>
      </c>
      <c r="X31" s="2">
        <f t="shared" si="6"/>
        <v>3</v>
      </c>
      <c r="AB31" s="20"/>
      <c r="AF31" s="8">
        <v>30.7</v>
      </c>
      <c r="AG31" s="8"/>
      <c r="AH31" s="7">
        <v>16</v>
      </c>
      <c r="AI31" s="10">
        <v>30.7</v>
      </c>
      <c r="AJ31" s="9"/>
      <c r="AK31" s="9">
        <v>17</v>
      </c>
    </row>
    <row r="32" spans="15:43" x14ac:dyDescent="0.2">
      <c r="O32" s="35" t="s">
        <v>46</v>
      </c>
      <c r="P32" s="2">
        <v>3</v>
      </c>
      <c r="Q32" s="37">
        <v>4</v>
      </c>
      <c r="R32" s="2">
        <f t="shared" si="5"/>
        <v>2</v>
      </c>
      <c r="S32" s="2">
        <f t="shared" si="0"/>
        <v>1</v>
      </c>
      <c r="T32" s="2">
        <f t="shared" si="1"/>
        <v>1</v>
      </c>
      <c r="U32" s="2">
        <f t="shared" si="2"/>
        <v>7</v>
      </c>
      <c r="V32" s="80">
        <v>4</v>
      </c>
      <c r="W32" s="30">
        <f t="shared" si="3"/>
        <v>4</v>
      </c>
      <c r="X32" s="2">
        <f t="shared" si="6"/>
        <v>3</v>
      </c>
      <c r="AB32" s="20"/>
      <c r="AF32" s="11">
        <v>32.299999999999997</v>
      </c>
      <c r="AG32" s="8"/>
      <c r="AH32" s="7">
        <v>17</v>
      </c>
      <c r="AI32" s="10">
        <v>32.299999999999997</v>
      </c>
      <c r="AJ32" s="9"/>
      <c r="AK32" s="9">
        <v>18</v>
      </c>
    </row>
    <row r="33" spans="15:37" x14ac:dyDescent="0.2">
      <c r="O33" s="33" t="s">
        <v>47</v>
      </c>
      <c r="P33" s="18">
        <v>3</v>
      </c>
      <c r="Q33" s="37">
        <v>14</v>
      </c>
      <c r="R33" s="18">
        <f t="shared" si="5"/>
        <v>2</v>
      </c>
      <c r="S33" s="18">
        <f t="shared" si="0"/>
        <v>1</v>
      </c>
      <c r="T33" s="2">
        <f t="shared" si="1"/>
        <v>0</v>
      </c>
      <c r="U33" s="18">
        <f t="shared" si="2"/>
        <v>6</v>
      </c>
      <c r="V33" s="80">
        <v>4</v>
      </c>
      <c r="W33" s="30">
        <f t="shared" si="3"/>
        <v>4</v>
      </c>
      <c r="X33" s="2">
        <f t="shared" si="6"/>
        <v>2</v>
      </c>
      <c r="AB33" s="20"/>
      <c r="AF33" s="11">
        <v>33.799999999999997</v>
      </c>
      <c r="AG33" s="8"/>
      <c r="AH33" s="7">
        <v>18</v>
      </c>
      <c r="AI33" s="10">
        <v>33.799999999999997</v>
      </c>
      <c r="AJ33" s="9"/>
      <c r="AK33" s="9">
        <v>19</v>
      </c>
    </row>
    <row r="34" spans="15:37" x14ac:dyDescent="0.2">
      <c r="O34" s="35" t="s">
        <v>48</v>
      </c>
      <c r="P34" s="2">
        <v>3</v>
      </c>
      <c r="Q34" s="37">
        <v>16</v>
      </c>
      <c r="R34" s="2">
        <f t="shared" si="5"/>
        <v>2</v>
      </c>
      <c r="S34" s="2">
        <f t="shared" si="0"/>
        <v>1</v>
      </c>
      <c r="T34" s="2">
        <f t="shared" si="1"/>
        <v>0</v>
      </c>
      <c r="U34" s="2">
        <f t="shared" si="2"/>
        <v>6</v>
      </c>
      <c r="V34" s="80">
        <v>4</v>
      </c>
      <c r="W34" s="30">
        <f t="shared" si="3"/>
        <v>4</v>
      </c>
      <c r="X34" s="2">
        <f t="shared" si="6"/>
        <v>2</v>
      </c>
      <c r="AB34" s="20"/>
      <c r="AF34" s="11">
        <v>35.299999999999997</v>
      </c>
      <c r="AG34" s="8"/>
      <c r="AH34" s="7">
        <v>19</v>
      </c>
      <c r="AI34" s="10">
        <v>35.299999999999997</v>
      </c>
      <c r="AJ34" s="9"/>
      <c r="AK34" s="9">
        <v>20</v>
      </c>
    </row>
    <row r="35" spans="15:37" x14ac:dyDescent="0.2">
      <c r="O35" s="36" t="s">
        <v>49</v>
      </c>
      <c r="P35" s="18">
        <v>3</v>
      </c>
      <c r="Q35" s="37">
        <v>10</v>
      </c>
      <c r="R35" s="18">
        <f t="shared" si="5"/>
        <v>2</v>
      </c>
      <c r="S35" s="18">
        <f t="shared" si="0"/>
        <v>1</v>
      </c>
      <c r="T35" s="2">
        <f>+U35-S35-R35-P35</f>
        <v>0</v>
      </c>
      <c r="U35" s="18">
        <f t="shared" si="2"/>
        <v>6</v>
      </c>
      <c r="V35" s="80">
        <v>4</v>
      </c>
      <c r="W35" s="30">
        <f t="shared" si="3"/>
        <v>4</v>
      </c>
      <c r="X35" s="2">
        <f t="shared" si="6"/>
        <v>2</v>
      </c>
      <c r="Y35">
        <f>SUM(X27:X35)</f>
        <v>22</v>
      </c>
      <c r="AB35" s="20"/>
      <c r="AF35" s="11">
        <v>36.9</v>
      </c>
      <c r="AG35" s="8"/>
      <c r="AH35" s="7">
        <v>20</v>
      </c>
      <c r="AI35" s="10">
        <v>36.9</v>
      </c>
      <c r="AJ35" s="9"/>
      <c r="AK35" s="9">
        <v>21</v>
      </c>
    </row>
    <row r="36" spans="15:37" x14ac:dyDescent="0.2">
      <c r="W36" t="s">
        <v>40</v>
      </c>
      <c r="AF36" s="11">
        <v>38.4</v>
      </c>
      <c r="AG36" s="8"/>
      <c r="AH36" s="7">
        <v>21</v>
      </c>
      <c r="AI36" s="10">
        <v>38.4</v>
      </c>
      <c r="AJ36" s="9"/>
      <c r="AK36" s="9">
        <v>22</v>
      </c>
    </row>
    <row r="37" spans="15:37" x14ac:dyDescent="0.2">
      <c r="P37">
        <f>SUM(P18:P36)</f>
        <v>54</v>
      </c>
      <c r="R37">
        <f>SUM(R18:R36)</f>
        <v>36</v>
      </c>
      <c r="S37" s="6">
        <f>SUM(S18:S36)</f>
        <v>18</v>
      </c>
      <c r="T37" s="6">
        <f>SUM(T18:T36)</f>
        <v>8</v>
      </c>
      <c r="U37">
        <f>IF(U9=18,SUM(U18:U36),SUM(U18:U26))</f>
        <v>116</v>
      </c>
      <c r="V37" s="20">
        <f>IF(U9=18,SUM(V18:V36),SUM(V18:V26))</f>
        <v>72</v>
      </c>
      <c r="W37">
        <f>IF(U9=18,SUM(W18:W36),SUM(W18:W26))</f>
        <v>72</v>
      </c>
      <c r="X37">
        <f>IF(U9=18,SUM(X18:X35),SUM(X18:X26))</f>
        <v>44</v>
      </c>
      <c r="AA37" s="20"/>
      <c r="AC37" s="6"/>
      <c r="AD37" s="6"/>
      <c r="AE37" s="6"/>
      <c r="AF37" s="11">
        <v>39.9</v>
      </c>
      <c r="AG37" s="8"/>
      <c r="AH37" s="7">
        <v>22</v>
      </c>
      <c r="AI37" s="10">
        <v>39.9</v>
      </c>
      <c r="AJ37" s="9"/>
      <c r="AK37" s="9">
        <v>23</v>
      </c>
    </row>
    <row r="38" spans="15:37" x14ac:dyDescent="0.2">
      <c r="X38" s="6">
        <f>+U9*2</f>
        <v>36</v>
      </c>
      <c r="Y38" s="26" t="s">
        <v>9</v>
      </c>
      <c r="AF38" s="11">
        <v>41.4</v>
      </c>
      <c r="AG38" s="8"/>
      <c r="AH38" s="7">
        <v>23</v>
      </c>
      <c r="AI38" s="10">
        <v>41.4</v>
      </c>
      <c r="AJ38" s="9"/>
      <c r="AK38" s="9">
        <v>24</v>
      </c>
    </row>
    <row r="39" spans="15:37" x14ac:dyDescent="0.2">
      <c r="V39" t="s">
        <v>37</v>
      </c>
      <c r="X39" s="6">
        <f>+X37-X38</f>
        <v>8</v>
      </c>
      <c r="Y39" s="26" t="s">
        <v>57</v>
      </c>
      <c r="AC39" s="6"/>
      <c r="AD39" s="6"/>
      <c r="AE39" s="6"/>
      <c r="AF39" s="11">
        <v>43</v>
      </c>
      <c r="AG39" s="8"/>
      <c r="AH39" s="7">
        <v>24</v>
      </c>
      <c r="AI39" s="10">
        <v>43</v>
      </c>
      <c r="AJ39" s="9"/>
      <c r="AK39" s="9">
        <v>25</v>
      </c>
    </row>
    <row r="40" spans="15:37" ht="17" thickBot="1" x14ac:dyDescent="0.25">
      <c r="AF40" s="11">
        <v>44.5</v>
      </c>
      <c r="AG40" s="8"/>
      <c r="AH40" s="7">
        <v>25</v>
      </c>
      <c r="AI40" s="10">
        <v>44.5</v>
      </c>
      <c r="AJ40" s="9"/>
      <c r="AK40" s="9">
        <v>26</v>
      </c>
    </row>
    <row r="41" spans="15:37" x14ac:dyDescent="0.2">
      <c r="O41" s="74" t="s">
        <v>53</v>
      </c>
      <c r="P41" s="75" t="s">
        <v>25</v>
      </c>
      <c r="Q41" s="75"/>
      <c r="R41" s="75"/>
      <c r="S41" s="75" t="s">
        <v>54</v>
      </c>
      <c r="T41" s="75"/>
      <c r="U41" s="75">
        <v>18</v>
      </c>
      <c r="V41" s="75"/>
      <c r="W41" s="75" t="s">
        <v>54</v>
      </c>
      <c r="X41" s="75" t="s">
        <v>39</v>
      </c>
      <c r="Y41" s="75"/>
      <c r="Z41" s="75" t="s">
        <v>54</v>
      </c>
      <c r="AA41" s="76">
        <v>1</v>
      </c>
      <c r="AF41" s="11">
        <v>46</v>
      </c>
      <c r="AG41" s="8"/>
      <c r="AH41" s="7">
        <v>26</v>
      </c>
      <c r="AI41" s="10">
        <v>46</v>
      </c>
      <c r="AJ41" s="9"/>
      <c r="AK41" s="9">
        <v>27</v>
      </c>
    </row>
    <row r="42" spans="15:37" x14ac:dyDescent="0.2">
      <c r="O42" s="73"/>
      <c r="P42" t="s">
        <v>26</v>
      </c>
      <c r="U42">
        <v>9</v>
      </c>
      <c r="X42" t="s">
        <v>38</v>
      </c>
      <c r="AA42" s="63">
        <v>2</v>
      </c>
      <c r="AF42" s="11">
        <v>47.5</v>
      </c>
      <c r="AG42" s="8"/>
      <c r="AH42" s="7">
        <v>27</v>
      </c>
      <c r="AI42" s="10">
        <v>47.5</v>
      </c>
      <c r="AJ42" s="9"/>
      <c r="AK42" s="9">
        <v>28</v>
      </c>
    </row>
    <row r="43" spans="15:37" x14ac:dyDescent="0.2">
      <c r="O43" s="73"/>
      <c r="AA43" s="63">
        <v>3</v>
      </c>
      <c r="AF43" s="11">
        <v>49.1</v>
      </c>
      <c r="AG43" s="8"/>
      <c r="AH43" s="7">
        <v>28</v>
      </c>
      <c r="AI43" s="10">
        <v>49.1</v>
      </c>
      <c r="AJ43" s="9"/>
      <c r="AK43" s="9">
        <v>29</v>
      </c>
    </row>
    <row r="44" spans="15:37" x14ac:dyDescent="0.2">
      <c r="O44" s="73"/>
      <c r="AA44" s="63">
        <v>4</v>
      </c>
      <c r="AF44" s="11">
        <v>50.6</v>
      </c>
      <c r="AG44" s="8"/>
      <c r="AH44" s="7">
        <v>29</v>
      </c>
      <c r="AI44" s="10">
        <v>50.6</v>
      </c>
      <c r="AJ44" s="9"/>
      <c r="AK44" s="9">
        <v>30</v>
      </c>
    </row>
    <row r="45" spans="15:37" x14ac:dyDescent="0.2">
      <c r="O45" s="73"/>
      <c r="AA45" s="63">
        <v>5</v>
      </c>
      <c r="AF45" s="11">
        <v>52.1</v>
      </c>
      <c r="AG45" s="8"/>
      <c r="AH45" s="7">
        <v>30</v>
      </c>
      <c r="AI45" s="10">
        <v>52.1</v>
      </c>
      <c r="AJ45" s="9"/>
      <c r="AK45" s="9">
        <v>31</v>
      </c>
    </row>
    <row r="46" spans="15:37" x14ac:dyDescent="0.2">
      <c r="O46" s="73"/>
      <c r="AA46" s="63">
        <v>6</v>
      </c>
      <c r="AE46">
        <v>3</v>
      </c>
      <c r="AF46" s="11">
        <v>53.6</v>
      </c>
      <c r="AG46" s="8"/>
      <c r="AH46" s="7">
        <v>31</v>
      </c>
      <c r="AI46" s="10">
        <v>53.6</v>
      </c>
      <c r="AK46" s="9">
        <v>32</v>
      </c>
    </row>
    <row r="47" spans="15:37" x14ac:dyDescent="0.2">
      <c r="O47" s="73"/>
      <c r="AA47" s="63">
        <v>7</v>
      </c>
    </row>
    <row r="48" spans="15:37" ht="17" thickBot="1" x14ac:dyDescent="0.25">
      <c r="O48" s="16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71">
        <v>8</v>
      </c>
    </row>
  </sheetData>
  <conditionalFormatting sqref="T18:T35">
    <cfRule type="cellIs" dxfId="7" priority="2" operator="equal">
      <formula>0</formula>
    </cfRule>
  </conditionalFormatting>
  <conditionalFormatting sqref="U10:U11">
    <cfRule type="cellIs" dxfId="6" priority="5" operator="equal">
      <formula>"vrouw"</formula>
    </cfRule>
    <cfRule type="cellIs" dxfId="5" priority="6" operator="equal">
      <formula>"man"</formula>
    </cfRule>
  </conditionalFormatting>
  <conditionalFormatting sqref="V4:X4">
    <cfRule type="cellIs" dxfId="4" priority="8" operator="equal">
      <formula>"man"</formula>
    </cfRule>
  </conditionalFormatting>
  <conditionalFormatting sqref="X18:X26">
    <cfRule type="cellIs" dxfId="3" priority="4" operator="equal">
      <formula>"9$R$3=9"</formula>
    </cfRule>
  </conditionalFormatting>
  <conditionalFormatting sqref="X39">
    <cfRule type="cellIs" dxfId="2" priority="3" operator="greaterThanOrEqual">
      <formula>0</formula>
    </cfRule>
  </conditionalFormatting>
  <conditionalFormatting sqref="AA18:AA35">
    <cfRule type="cellIs" dxfId="1" priority="7" operator="greaterThan">
      <formula>$U$24</formula>
    </cfRule>
  </conditionalFormatting>
  <conditionalFormatting sqref="V18:V35">
    <cfRule type="cellIs" dxfId="0" priority="1" operator="greaterThan">
      <formula>$U$24</formula>
    </cfRule>
  </conditionalFormatting>
  <dataValidations count="4">
    <dataValidation type="list" allowBlank="1" showInputMessage="1" showErrorMessage="1" sqref="U9" xr:uid="{4A01E10D-3431-CC4B-A1E9-22E2AB03D4D1}">
      <formula1>$U$41:$U$42</formula1>
    </dataValidation>
    <dataValidation type="list" allowBlank="1" showInputMessage="1" showErrorMessage="1" sqref="U10:U11" xr:uid="{E88FDC3D-B9B8-6C42-B4E4-E312C1B0996C}">
      <formula1>$P$41:$P$42</formula1>
    </dataValidation>
    <dataValidation type="list" allowBlank="1" showInputMessage="1" showErrorMessage="1" sqref="V4" xr:uid="{5286B0D9-9BF3-9E44-988F-B90C21931C05}">
      <formula1>$W$4:$W$5</formula1>
    </dataValidation>
    <dataValidation type="list" allowBlank="1" showInputMessage="1" showErrorMessage="1" promptTitle="Stablefort berekening" prompt="voer ja of nee in_x000a_" sqref="R16" xr:uid="{DF5E4F1F-35D5-964A-A451-83526300E873}">
      <formula1>$X$41:$X$42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index</vt:lpstr>
      <vt:lpstr>handicap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 van Logten</dc:creator>
  <cp:lastModifiedBy>Maarte van Logten</cp:lastModifiedBy>
  <dcterms:created xsi:type="dcterms:W3CDTF">2024-01-29T09:40:42Z</dcterms:created>
  <dcterms:modified xsi:type="dcterms:W3CDTF">2024-09-21T10:51:31Z</dcterms:modified>
</cp:coreProperties>
</file>